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emilyhaworth\Downloads\"/>
    </mc:Choice>
  </mc:AlternateContent>
  <xr:revisionPtr revIDLastSave="0" documentId="8_{ED8B4BB8-C613-429E-9A0C-DA3281B4202B}" xr6:coauthVersionLast="47" xr6:coauthVersionMax="47" xr10:uidLastSave="{00000000-0000-0000-0000-000000000000}"/>
  <bookViews>
    <workbookView xWindow="28680" yWindow="-120" windowWidth="29040" windowHeight="15840"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E25" i="3" l="1"/>
  <c r="F52" i="1"/>
  <c r="E47" i="1"/>
  <c r="E43" i="1"/>
  <c r="D47" i="1"/>
  <c r="D43" i="1"/>
  <c r="F26" i="1"/>
  <c r="B2" i="1"/>
  <c r="B2" i="3"/>
  <c r="F35" i="1"/>
  <c r="F30" i="1"/>
  <c r="F6" i="1"/>
  <c r="F13" i="1"/>
  <c r="F25" i="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C21" i="3" s="1"/>
  <c r="D31" i="1"/>
  <c r="C22" i="3" s="1"/>
  <c r="E31" i="1"/>
  <c r="D22" i="3" s="1"/>
  <c r="E26" i="1"/>
  <c r="D21" i="3" s="1"/>
  <c r="E21" i="3"/>
  <c r="H39" i="1" l="1"/>
  <c r="I39" i="1" s="1"/>
  <c r="E23" i="3"/>
  <c r="H26" i="1"/>
  <c r="I26" i="1" s="1"/>
  <c r="F31" i="1"/>
  <c r="D21" i="1"/>
  <c r="E21" i="1"/>
  <c r="E22" i="3" l="1"/>
  <c r="H31" i="1"/>
  <c r="I31" i="1" s="1"/>
  <c r="F21" i="1"/>
  <c r="H21" i="1" s="1"/>
  <c r="I21" i="1" s="1"/>
  <c r="E10" i="1"/>
  <c r="D10" i="1" l="1"/>
  <c r="F10" i="1" s="1"/>
  <c r="H10" i="1" s="1"/>
  <c r="I10" i="1" s="1"/>
  <c r="E17" i="1"/>
  <c r="D17" i="1"/>
  <c r="F17" i="1" l="1"/>
  <c r="H17" i="1" s="1"/>
  <c r="I17" i="1" s="1"/>
  <c r="F43" i="1" l="1"/>
  <c r="H43" i="1" s="1"/>
  <c r="I43" i="1" s="1"/>
  <c r="D24" i="3"/>
  <c r="D25" i="3" s="1"/>
  <c r="D37" i="3" l="1"/>
  <c r="D40" i="3" s="1"/>
  <c r="D52" i="1"/>
  <c r="C24" i="3"/>
  <c r="C25" i="3" s="1"/>
  <c r="E52" i="1"/>
  <c r="F47" i="1"/>
  <c r="E24" i="3" s="1"/>
  <c r="C37" i="3" l="1"/>
  <c r="C40" i="3" s="1"/>
  <c r="E57" i="1"/>
  <c r="H58" i="1" s="1"/>
  <c r="E40" i="3" l="1"/>
  <c r="H52" i="1"/>
  <c r="I58" i="1"/>
  <c r="H57" i="1"/>
  <c r="I57" i="1" s="1"/>
  <c r="F40" i="3" l="1"/>
  <c r="G40" i="3" s="1"/>
  <c r="F25" i="3"/>
  <c r="G25" i="3" s="1"/>
  <c r="I52" i="1"/>
</calcChain>
</file>

<file path=xl/sharedStrings.xml><?xml version="1.0" encoding="utf-8"?>
<sst xmlns="http://schemas.openxmlformats.org/spreadsheetml/2006/main" count="94" uniqueCount="66">
  <si>
    <t>Project Information Summary</t>
  </si>
  <si>
    <t>Project Name</t>
  </si>
  <si>
    <t>Department Name</t>
  </si>
  <si>
    <t>Department Number</t>
  </si>
  <si>
    <t>KFS Account Number</t>
  </si>
  <si>
    <t>Subaccount Number</t>
  </si>
  <si>
    <t>Project Code</t>
  </si>
  <si>
    <t>Fiscal Year</t>
  </si>
  <si>
    <t>FY2022</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</si>
  <si>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</si>
  <si>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</si>
  <si>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</si>
  <si>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</si>
  <si>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</si>
  <si>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</si>
  <si>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</si>
  <si>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</si>
  <si>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</si>
  <si>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</si>
  <si>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</si>
  <si>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</si>
  <si>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</si>
  <si>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</si>
  <si>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</si>
  <si>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</si>
  <si>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</si>
  <si>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</si>
  <si>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</si>
  <si>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</si>
  <si>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</si>
  <si>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</si>
  <si>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</si>
  <si>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</si>
  <si>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</si>
  <si>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</si>
  <si>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</si>
  <si>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</si>
  <si>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</si>
  <si>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</si>
  <si>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</si>
  <si>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</si>
  <si>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</si>
  <si>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</si>
  <si>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</si>
  <si>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</si>
  <si>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</si>
  <si>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</si>
  <si>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</si>
  <si>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</si>
  <si>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</si>
  <si>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</si>
  <si>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</si>
  <si>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</si>
  <si>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</si>
  <si>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</si>
  <si>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</si>
  <si>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</si>
  <si>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</si>
  <si>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</si>
  <si>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</si>
  <si>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</si>
  <si>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Funding to be Returned to the Campus Sustainability Fund</t>
  </si>
  <si>
    <t>Total Amount to Return</t>
  </si>
  <si>
    <t>The University of Arizona Air Pollution Sensor Network</t>
  </si>
  <si>
    <t>Community, Environment &amp; Policy Department</t>
  </si>
  <si>
    <t>MG22.04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</si>
</sst>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x14ac:knownFonts="1">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3">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2" fontId="3" fillId="0" borderId="1" xfId="0" applyNumberFormat="1" applyFont="1" applyBorder="1" applyAlignment="1">
      <alignment horizontal="left"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abSelected="1" topLeftCell="A10" zoomScale="80" zoomScaleNormal="80" workbookViewId="0">
      <selection activeCell="G15" sqref="G15"/>
    </sheetView>
  </sheetViews>
  <sheetFormatPr defaultRowHeight="15" x14ac:dyDescent="0.25"/>
  <cols>
    <col min="1" max="1" width="3.125" style="1" customWidth="1"/>
    <col min="2" max="2" width="47.875" style="1" bestFit="1" customWidth="1"/>
    <col min="3" max="3" width="46.375" style="1" customWidth="1"/>
    <col min="4" max="4" width="40.625" style="1" customWidth="1"/>
    <col min="5" max="5" width="50.25" style="1" bestFit="1" customWidth="1"/>
    <col min="6" max="6" width="21" style="56" bestFit="1" customWidth="1"/>
    <col min="7" max="7" width="46" style="1" customWidth="1"/>
    <col min="8" max="16384" width="9" style="1"/>
  </cols>
  <sheetData>
    <row r="1" spans="2:7" ht="15.75" thickBot="1" x14ac:dyDescent="0.3"/>
    <row r="2" spans="2:7" ht="27" thickBot="1" x14ac:dyDescent="0.3">
      <c r="B2" s="140" t="str">
        <f>_xlfn.CONCAT("Campus Sustainability Fund - Approved Project Information Summary for", " ",C5)</f>
        <v>Campus Sustainability Fund - Approved Project Information Summary for The University of Arizona Air Pollution Sensor Network</v>
      </c>
      <c r="C2" s="141"/>
      <c r="D2" s="141"/>
      <c r="E2" s="141"/>
      <c r="F2" s="141"/>
      <c r="G2" s="142"/>
    </row>
    <row r="3" spans="2:7" ht="15.75" thickBot="1" x14ac:dyDescent="0.3"/>
    <row r="4" spans="2:7" ht="18.75" x14ac:dyDescent="0.3">
      <c r="B4" s="145" t="s">
        <v>0</v>
      </c>
      <c r="C4" s="146"/>
    </row>
    <row r="5" spans="2:7" x14ac:dyDescent="0.25">
      <c r="B5" s="39" t="s">
        <v>1</v>
      </c>
      <c r="C5" s="86" t="s">
        <v>63</v>
      </c>
    </row>
    <row r="6" spans="2:7" x14ac:dyDescent="0.25">
      <c r="B6" s="39" t="s">
        <v>2</v>
      </c>
      <c r="C6" s="86" t="s">
        <v>64</v>
      </c>
    </row>
    <row r="7" spans="2:7" x14ac:dyDescent="0.25">
      <c r="B7" s="39" t="s">
        <v>3</v>
      </c>
      <c r="C7" s="86">
        <v>4206</v>
      </c>
    </row>
    <row r="8" spans="2:7" x14ac:dyDescent="0.25">
      <c r="B8" s="39" t="s">
        <v>4</v>
      </c>
      <c r="C8" s="86">
        <v>2226523</v>
      </c>
    </row>
    <row r="9" spans="2:7" x14ac:dyDescent="0.25">
      <c r="B9" s="39" t="s">
        <v>5</v>
      </c>
      <c r="C9" s="86">
        <v>22.04</v>
      </c>
    </row>
    <row r="10" spans="2:7" x14ac:dyDescent="0.25">
      <c r="B10" s="39" t="s">
        <v>6</v>
      </c>
      <c r="C10" s="86" t="s">
        <v>65</v>
      </c>
    </row>
    <row r="11" spans="2:7" x14ac:dyDescent="0.25">
      <c r="B11" s="48" t="s">
        <v>7</v>
      </c>
      <c r="C11" s="87" t="s">
        <v>8</v>
      </c>
    </row>
    <row r="12" spans="2:7" x14ac:dyDescent="0.25">
      <c r="B12" s="48" t="s">
        <v>9</v>
      </c>
      <c r="C12" s="124">
        <v>44600</v>
      </c>
    </row>
    <row r="13" spans="2:7" ht="15.75" thickBot="1" x14ac:dyDescent="0.3">
      <c r="B13" s="40" t="s">
        <v>10</v>
      </c>
      <c r="C13" s="125">
        <v>44742</v>
      </c>
    </row>
    <row r="14" spans="2:7" ht="15.75" thickBot="1" x14ac:dyDescent="0.3"/>
    <row r="15" spans="2:7" ht="19.5" thickBot="1" x14ac:dyDescent="0.35">
      <c r="B15" s="137" t="s">
        <v>11</v>
      </c>
      <c r="C15" s="138"/>
      <c r="D15" s="138"/>
      <c r="E15" s="139"/>
      <c r="F15" s="108"/>
    </row>
    <row r="16" spans="2:7" x14ac:dyDescent="0.25">
      <c r="B16" s="41"/>
      <c r="C16" s="78" t="str">
        <f>_xlfn.CONCAT(C11, " ", "Approved Budget")</f>
        <v>FY2022 Approved Budget</v>
      </c>
      <c r="D16" s="46" t="str">
        <f>_xlfn.CONCAT(C11, " ", "Expenses")</f>
        <v>FY2022 Expenses</v>
      </c>
      <c r="E16" s="110" t="str">
        <f>_xlfn.CONCAT(C11, " ", "Difference")</f>
        <v>FY2022 Difference</v>
      </c>
      <c r="F16" s="108"/>
    </row>
    <row r="17" spans="1:7" x14ac:dyDescent="0.25">
      <c r="B17" s="42" t="s">
        <v>12</v>
      </c>
      <c r="C17" s="84">
        <f>'Operating Budget'!D6+'Operating Budget'!D13</f>
        <v>0</v>
      </c>
      <c r="D17" s="109">
        <f>'Operating Budget'!E6+'Operating Budget'!E13</f>
        <v>0</v>
      </c>
      <c r="E17" s="111">
        <f>'Operating Budget'!F6+'Operating Budget'!F13</f>
        <v>0</v>
      </c>
      <c r="F17" s="108"/>
    </row>
    <row r="18" spans="1:7" x14ac:dyDescent="0.25">
      <c r="B18" s="42" t="s">
        <v>13</v>
      </c>
      <c r="C18" s="84">
        <f>'Operating Budget'!D7+'Operating Budget'!D14</f>
        <v>0</v>
      </c>
      <c r="D18" s="109">
        <f>'Operating Budget'!E7+'Operating Budget'!E14</f>
        <v>0</v>
      </c>
      <c r="E18" s="111">
        <f>'Operating Budget'!F7+'Operating Budget'!F14</f>
        <v>0</v>
      </c>
      <c r="F18" s="108"/>
    </row>
    <row r="19" spans="1:7" x14ac:dyDescent="0.25">
      <c r="B19" s="42" t="s">
        <v>14</v>
      </c>
      <c r="C19" s="84">
        <f>'Operating Budget'!D8+'Operating Budget'!D15</f>
        <v>0</v>
      </c>
      <c r="D19" s="109">
        <f>'Operating Budget'!E8+'Operating Budget'!E15</f>
        <v>0</v>
      </c>
      <c r="E19" s="111">
        <f>'Operating Budget'!F8+'Operating Budget'!F15</f>
        <v>0</v>
      </c>
      <c r="F19" s="108"/>
    </row>
    <row r="20" spans="1:7" x14ac:dyDescent="0.25">
      <c r="B20" s="42" t="s">
        <v>15</v>
      </c>
      <c r="C20" s="84">
        <f>'Operating Budget'!D9+'Operating Budget'!D16+'Operating Budget'!D20</f>
        <v>0</v>
      </c>
      <c r="D20" s="109">
        <f>'Operating Budget'!E9+'Operating Budget'!E16+'Operating Budget'!E20</f>
        <v>0</v>
      </c>
      <c r="E20" s="111">
        <f>'Operating Budget'!F9+'Operating Budget'!F16+'Operating Budget'!F20</f>
        <v>0</v>
      </c>
      <c r="F20" s="108"/>
    </row>
    <row r="21" spans="1:7" x14ac:dyDescent="0.25">
      <c r="B21" s="42" t="s">
        <v>16</v>
      </c>
      <c r="C21" s="84">
        <f>'Operating Budget'!D26</f>
        <v>7353</v>
      </c>
      <c r="D21" s="109">
        <f>'Operating Budget'!E26</f>
        <v>7586.42</v>
      </c>
      <c r="E21" s="111">
        <f>'Operating Budget'!F26</f>
        <v>-233.42000000000007</v>
      </c>
      <c r="F21" s="108"/>
    </row>
    <row r="22" spans="1:7" x14ac:dyDescent="0.25">
      <c r="B22" s="42" t="s">
        <v>17</v>
      </c>
      <c r="C22" s="84">
        <f>'Operating Budget'!D31</f>
        <v>0</v>
      </c>
      <c r="D22" s="109">
        <f>'Operating Budget'!E31</f>
        <v>0</v>
      </c>
      <c r="E22" s="111">
        <f>'Operating Budget'!F31</f>
        <v>0</v>
      </c>
      <c r="F22" s="108"/>
    </row>
    <row r="23" spans="1:7" x14ac:dyDescent="0.25">
      <c r="B23" s="43" t="s">
        <v>18</v>
      </c>
      <c r="C23" s="84">
        <f>'Operating Budget'!D39</f>
        <v>0</v>
      </c>
      <c r="D23" s="109">
        <f>'Operating Budget'!E39</f>
        <v>0</v>
      </c>
      <c r="E23" s="111">
        <f>'Operating Budget'!F39</f>
        <v>0</v>
      </c>
      <c r="F23" s="108"/>
    </row>
    <row r="24" spans="1:7" ht="15.75" thickBot="1" x14ac:dyDescent="0.3">
      <c r="B24" s="44" t="s">
        <v>19</v>
      </c>
      <c r="C24" s="85">
        <f>'Operating Budget'!D47</f>
        <v>147.06</v>
      </c>
      <c r="D24" s="112">
        <f>'Operating Budget'!E47</f>
        <v>151.72839999999999</v>
      </c>
      <c r="E24" s="113">
        <f>'Operating Budget'!F47</f>
        <v>-4.6683999999999912</v>
      </c>
      <c r="F24" s="108"/>
    </row>
    <row r="25" spans="1:7" ht="60" customHeight="1" thickBot="1" x14ac:dyDescent="0.3">
      <c r="A25" s="7"/>
      <c r="B25" s="114" t="s">
        <v>20</v>
      </c>
      <c r="C25" s="133">
        <f>SUM(C17:C24)</f>
        <v>7500.06</v>
      </c>
      <c r="D25" s="133">
        <f t="shared" ref="D25:E25" si="0">SUM(D17:D24)</f>
        <v>7738.1484</v>
      </c>
      <c r="E25" s="134">
        <f>SUM(E17:E24) -0.06</f>
        <v>-238.14840000000007</v>
      </c>
      <c r="F25" s="66" t="str">
        <f>'Operating Budget'!H52</f>
        <v>OVER APPROVED BUDGET</v>
      </c>
      <c r="G25" s="123" t="str">
        <f>IF(F25="OVER APPROVED BUDGET","You appear to have spent outside of your approved budget. Any deficit in this project account is the responsibility of the department/project to fill, not that of the Campus Sustainability Fund. ", " ")</f>
        <v xml:space="preserve">You appear to have spent outside of your approved budget. Any deficit in this project account is the responsibility of the department/project to fill, not that of the Campus Sustainability Fund. </v>
      </c>
    </row>
    <row r="26" spans="1:7" ht="15.75" thickBot="1" x14ac:dyDescent="0.3">
      <c r="B26" s="7"/>
      <c r="C26" s="7"/>
      <c r="D26" s="7"/>
      <c r="E26" s="7"/>
    </row>
    <row r="27" spans="1:7" ht="19.5" thickBot="1" x14ac:dyDescent="0.35">
      <c r="A27" s="7"/>
      <c r="B27" s="143" t="s">
        <v>21</v>
      </c>
      <c r="C27" s="138"/>
      <c r="D27" s="138"/>
      <c r="E27" s="144"/>
      <c r="F27" s="108"/>
    </row>
    <row r="28" spans="1:7" x14ac:dyDescent="0.25">
      <c r="A28" s="7"/>
      <c r="B28" s="118" t="str">
        <f>_xlfn.CONCAT(C11, " ", "Additional Funding Source(s) &amp; Description(s)")</f>
        <v>FY2022 Additional Funding Source(s) &amp; Description(s)</v>
      </c>
      <c r="C28" s="78" t="str">
        <f>_xlfn.CONCAT(C11, " ", "Additional Funding Source(s) Budget")</f>
        <v>FY2022 Additional Funding Source(s) Budget</v>
      </c>
      <c r="D28" s="116" t="str">
        <f>_xlfn.CONCAT(C11, " ", "Additional Funding Expenses")</f>
        <v>FY2022 Additional Funding Expenses</v>
      </c>
      <c r="E28" s="47" t="str">
        <f>_xlfn.CONCAT(C11, " ", "Difference")</f>
        <v>FY2022 Difference</v>
      </c>
      <c r="F28" s="115"/>
    </row>
    <row r="29" spans="1:7" x14ac:dyDescent="0.25">
      <c r="A29" s="7"/>
      <c r="B29" s="119"/>
      <c r="C29" s="135"/>
      <c r="D29" s="121"/>
      <c r="E29" s="53">
        <f>C29-D29</f>
        <v>0</v>
      </c>
      <c r="F29" s="108"/>
    </row>
    <row r="30" spans="1:7" x14ac:dyDescent="0.25">
      <c r="A30" s="7"/>
      <c r="B30" s="119"/>
      <c r="C30" s="122"/>
      <c r="D30" s="121"/>
      <c r="E30" s="53">
        <f t="shared" ref="E30:E33" si="1">B30-D30</f>
        <v>0</v>
      </c>
      <c r="F30" s="108"/>
    </row>
    <row r="31" spans="1:7" x14ac:dyDescent="0.25">
      <c r="A31" s="7"/>
      <c r="B31" s="119"/>
      <c r="C31" s="122"/>
      <c r="D31" s="121"/>
      <c r="E31" s="53">
        <f t="shared" si="1"/>
        <v>0</v>
      </c>
      <c r="F31" s="108"/>
    </row>
    <row r="32" spans="1:7" x14ac:dyDescent="0.25">
      <c r="A32" s="7"/>
      <c r="B32" s="119"/>
      <c r="C32" s="122"/>
      <c r="D32" s="121"/>
      <c r="E32" s="53">
        <f t="shared" si="1"/>
        <v>0</v>
      </c>
      <c r="F32" s="108"/>
    </row>
    <row r="33" spans="1:7" x14ac:dyDescent="0.25">
      <c r="A33" s="7"/>
      <c r="B33" s="119"/>
      <c r="C33" s="122"/>
      <c r="D33" s="121"/>
      <c r="E33" s="53">
        <f t="shared" si="1"/>
        <v>0</v>
      </c>
      <c r="F33" s="108"/>
    </row>
    <row r="34" spans="1:7" ht="19.5" thickBot="1" x14ac:dyDescent="0.3">
      <c r="A34" s="7"/>
      <c r="B34" s="120" t="s">
        <v>22</v>
      </c>
      <c r="C34" s="117">
        <f>SUM(C29:C33)</f>
        <v>0</v>
      </c>
      <c r="D34" s="104">
        <f t="shared" ref="D34:E34" si="2">SUM(D29:D33)</f>
        <v>0</v>
      </c>
      <c r="E34" s="105">
        <f t="shared" si="2"/>
        <v>0</v>
      </c>
      <c r="F34" s="108"/>
    </row>
    <row r="35" spans="1:7" ht="19.5" thickBot="1" x14ac:dyDescent="0.3">
      <c r="B35" s="103"/>
      <c r="C35" s="106"/>
      <c r="D35" s="106"/>
      <c r="E35" s="106"/>
    </row>
    <row r="36" spans="1:7" x14ac:dyDescent="0.25">
      <c r="B36" s="147" t="s">
        <v>23</v>
      </c>
      <c r="C36" s="126" t="str">
        <f>_xlfn.CONCAT(C11, " ", "Approved Project Budget")</f>
        <v>FY2022 Approved Project Budget</v>
      </c>
      <c r="D36" s="126" t="str">
        <f>_xlfn.CONCAT(C11," ","Expenses")</f>
        <v>FY2022 Expenses</v>
      </c>
      <c r="E36" s="129"/>
    </row>
    <row r="37" spans="1:7" s="7" customFormat="1" ht="15.75" thickBot="1" x14ac:dyDescent="0.3">
      <c r="B37" s="148"/>
      <c r="C37" s="63">
        <f>SUM(C34,C25)</f>
        <v>7500.06</v>
      </c>
      <c r="D37" s="63">
        <f>D25+D34</f>
        <v>7738.1484</v>
      </c>
      <c r="E37" s="130"/>
      <c r="F37" s="108"/>
    </row>
    <row r="38" spans="1:7" s="7" customFormat="1" ht="19.5" thickBot="1" x14ac:dyDescent="0.3">
      <c r="B38" s="103"/>
      <c r="C38" s="107"/>
      <c r="D38" s="107"/>
      <c r="E38" s="107"/>
      <c r="F38" s="108"/>
    </row>
    <row r="39" spans="1:7" s="7" customFormat="1" ht="30" x14ac:dyDescent="0.25">
      <c r="B39" s="147" t="s">
        <v>24</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15.75" thickBot="1" x14ac:dyDescent="0.3">
      <c r="B40" s="148"/>
      <c r="C40" s="127">
        <f>C25/C37</f>
        <v>1</v>
      </c>
      <c r="D40" s="127">
        <f>D25/D37</f>
        <v>1</v>
      </c>
      <c r="E40" s="128">
        <f>C40-D40</f>
        <v>0</v>
      </c>
      <c r="F40" s="66" t="str">
        <f>IF(E40&lt;-10%,"ADDITIONAL FUNDING SOURCES UNDERUTILIZED"," ")</f>
        <v xml:space="preserve"> </v>
      </c>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36">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opLeftCell="C25" zoomScale="90" zoomScaleNormal="90" workbookViewId="0">
      <selection activeCell="F52" sqref="F52"/>
    </sheetView>
  </sheetViews>
  <sheetFormatPr defaultColWidth="12.625" defaultRowHeight="15" x14ac:dyDescent="0.2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x14ac:dyDescent="0.3"/>
    <row r="2" spans="1:9" ht="27" thickBot="1" x14ac:dyDescent="0.3">
      <c r="B2" s="140" t="str">
        <f>_xlfn.CONCAT("Campus Sustainability Fund - Approved Operating Budget for", " ",'Project Information Summary'!C5)</f>
        <v>Campus Sustainability Fund - Approved Operating Budget for The University of Arizona Air Pollution Sensor Network</v>
      </c>
      <c r="C2" s="141"/>
      <c r="D2" s="141"/>
      <c r="E2" s="141"/>
      <c r="F2" s="141"/>
      <c r="G2" s="142"/>
    </row>
    <row r="3" spans="1:9" ht="15.75" thickBot="1" x14ac:dyDescent="0.3">
      <c r="B3" s="3"/>
      <c r="C3" s="4"/>
      <c r="D3" s="4"/>
      <c r="E3" s="4"/>
      <c r="F3" s="4"/>
      <c r="G3" s="88"/>
    </row>
    <row r="4" spans="1:9" ht="19.5" thickBot="1" x14ac:dyDescent="0.3">
      <c r="B4" s="159" t="s">
        <v>25</v>
      </c>
      <c r="C4" s="160"/>
      <c r="D4" s="160"/>
      <c r="E4" s="160"/>
      <c r="F4" s="160"/>
      <c r="G4" s="161"/>
    </row>
    <row r="5" spans="1:9" x14ac:dyDescent="0.25">
      <c r="A5" s="7"/>
      <c r="B5" s="5" t="s">
        <v>26</v>
      </c>
      <c r="C5" s="6" t="s">
        <v>27</v>
      </c>
      <c r="D5" s="45" t="str">
        <f>'Project Information Summary'!C16</f>
        <v>FY2022 Approved Budget</v>
      </c>
      <c r="E5" s="46" t="str">
        <f>'Project Information Summary'!D16</f>
        <v>FY2022 Expenses</v>
      </c>
      <c r="F5" s="47" t="str">
        <f>'Project Information Summary'!E16</f>
        <v>FY2022 Difference</v>
      </c>
      <c r="G5" s="89" t="s">
        <v>28</v>
      </c>
    </row>
    <row r="6" spans="1:9" ht="15" customHeight="1" x14ac:dyDescent="0.25">
      <c r="B6" s="8" t="s">
        <v>29</v>
      </c>
      <c r="C6" s="79" t="s">
        <v>30</v>
      </c>
      <c r="D6" s="51"/>
      <c r="E6" s="68"/>
      <c r="F6" s="37">
        <f t="shared" ref="F6:F10" si="0">D6-E6</f>
        <v>0</v>
      </c>
      <c r="G6" s="90"/>
      <c r="H6" s="66"/>
      <c r="I6" s="136"/>
    </row>
    <row r="7" spans="1:9" x14ac:dyDescent="0.25">
      <c r="B7" s="8" t="s">
        <v>29</v>
      </c>
      <c r="C7" s="79" t="s">
        <v>31</v>
      </c>
      <c r="D7" s="51"/>
      <c r="E7" s="68"/>
      <c r="F7" s="37">
        <f t="shared" si="0"/>
        <v>0</v>
      </c>
      <c r="G7" s="90"/>
      <c r="H7" s="66"/>
      <c r="I7" s="57"/>
    </row>
    <row r="8" spans="1:9" x14ac:dyDescent="0.25">
      <c r="B8" s="8" t="s">
        <v>29</v>
      </c>
      <c r="C8" s="79" t="s">
        <v>32</v>
      </c>
      <c r="D8" s="51"/>
      <c r="E8" s="68"/>
      <c r="F8" s="37">
        <f t="shared" si="0"/>
        <v>0</v>
      </c>
      <c r="G8" s="90"/>
      <c r="H8" s="66"/>
      <c r="I8" s="57"/>
    </row>
    <row r="9" spans="1:9" ht="15.75" thickBot="1" x14ac:dyDescent="0.3">
      <c r="B9" s="10" t="s">
        <v>29</v>
      </c>
      <c r="C9" s="80" t="s">
        <v>33</v>
      </c>
      <c r="D9" s="52"/>
      <c r="E9" s="69"/>
      <c r="F9" s="38">
        <f t="shared" si="0"/>
        <v>0</v>
      </c>
      <c r="G9" s="90"/>
      <c r="H9" s="66"/>
      <c r="I9" s="57"/>
    </row>
    <row r="10" spans="1:9" ht="19.5" thickBot="1" x14ac:dyDescent="0.3">
      <c r="B10" s="162" t="s">
        <v>34</v>
      </c>
      <c r="C10" s="172"/>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x14ac:dyDescent="0.3">
      <c r="A11" s="7"/>
      <c r="B11" s="14"/>
      <c r="C11" s="15"/>
      <c r="D11" s="15"/>
      <c r="E11" s="15"/>
      <c r="F11" s="15"/>
      <c r="G11" s="92"/>
      <c r="H11" s="66"/>
      <c r="I11" s="57"/>
    </row>
    <row r="12" spans="1:9" x14ac:dyDescent="0.25">
      <c r="A12" s="7"/>
      <c r="B12" s="5" t="s">
        <v>26</v>
      </c>
      <c r="C12" s="6" t="s">
        <v>27</v>
      </c>
      <c r="D12" s="16" t="str">
        <f>$D$5</f>
        <v>FY2022 Approved Budget</v>
      </c>
      <c r="E12" s="2" t="str">
        <f>$E$5</f>
        <v>FY2022 Expenses</v>
      </c>
      <c r="F12" s="17" t="str">
        <f>$F$5</f>
        <v>FY2022 Difference</v>
      </c>
      <c r="G12" s="89" t="s">
        <v>28</v>
      </c>
      <c r="H12" s="66"/>
      <c r="I12" s="57"/>
    </row>
    <row r="13" spans="1:9" x14ac:dyDescent="0.25">
      <c r="B13" s="8" t="s">
        <v>35</v>
      </c>
      <c r="C13" s="9" t="s">
        <v>36</v>
      </c>
      <c r="D13" s="70"/>
      <c r="E13" s="71"/>
      <c r="F13" s="37">
        <f t="shared" ref="F13:F17" si="2">D13-E13</f>
        <v>0</v>
      </c>
      <c r="G13" s="90"/>
      <c r="H13" s="66"/>
      <c r="I13" s="57"/>
    </row>
    <row r="14" spans="1:9" x14ac:dyDescent="0.25">
      <c r="B14" s="8" t="s">
        <v>35</v>
      </c>
      <c r="C14" s="9" t="s">
        <v>37</v>
      </c>
      <c r="D14" s="70"/>
      <c r="E14" s="71"/>
      <c r="F14" s="37">
        <f t="shared" si="2"/>
        <v>0</v>
      </c>
      <c r="G14" s="90"/>
      <c r="H14" s="66"/>
      <c r="I14" s="57"/>
    </row>
    <row r="15" spans="1:9" x14ac:dyDescent="0.25">
      <c r="B15" s="8" t="s">
        <v>35</v>
      </c>
      <c r="C15" s="9" t="s">
        <v>38</v>
      </c>
      <c r="D15" s="70"/>
      <c r="E15" s="71"/>
      <c r="F15" s="37">
        <f t="shared" si="2"/>
        <v>0</v>
      </c>
      <c r="G15" s="90"/>
      <c r="H15" s="66"/>
      <c r="I15" s="57"/>
    </row>
    <row r="16" spans="1:9" ht="15.75" thickBot="1" x14ac:dyDescent="0.3">
      <c r="B16" s="10" t="s">
        <v>35</v>
      </c>
      <c r="C16" s="11" t="s">
        <v>39</v>
      </c>
      <c r="D16" s="72"/>
      <c r="E16" s="73"/>
      <c r="F16" s="38">
        <f t="shared" si="2"/>
        <v>0</v>
      </c>
      <c r="G16" s="90"/>
      <c r="H16" s="66"/>
      <c r="I16" s="57"/>
    </row>
    <row r="17" spans="1:9" ht="20.25" thickTop="1" thickBot="1" x14ac:dyDescent="0.3">
      <c r="B17" s="162" t="s">
        <v>40</v>
      </c>
      <c r="C17" s="163"/>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x14ac:dyDescent="0.3">
      <c r="A18" s="7"/>
      <c r="B18" s="14"/>
      <c r="C18" s="15"/>
      <c r="D18" s="15"/>
      <c r="E18" s="15"/>
      <c r="F18" s="15"/>
      <c r="G18" s="92"/>
      <c r="H18" s="66"/>
      <c r="I18" s="57"/>
    </row>
    <row r="19" spans="1:9" x14ac:dyDescent="0.25">
      <c r="A19" s="7"/>
      <c r="B19" s="5" t="s">
        <v>26</v>
      </c>
      <c r="C19" s="6" t="s">
        <v>27</v>
      </c>
      <c r="D19" s="45" t="str">
        <f>$D$5</f>
        <v>FY2022 Approved Budget</v>
      </c>
      <c r="E19" s="46" t="str">
        <f>$E$5</f>
        <v>FY2022 Expenses</v>
      </c>
      <c r="F19" s="47" t="str">
        <f>$F$5</f>
        <v>FY2022 Difference</v>
      </c>
      <c r="G19" s="89" t="s">
        <v>28</v>
      </c>
      <c r="H19" s="66"/>
      <c r="I19" s="57"/>
    </row>
    <row r="20" spans="1:9" ht="15.75" thickBot="1" x14ac:dyDescent="0.3">
      <c r="B20" s="21" t="s">
        <v>41</v>
      </c>
      <c r="C20" s="22" t="s">
        <v>41</v>
      </c>
      <c r="D20" s="72"/>
      <c r="E20" s="73"/>
      <c r="F20" s="38">
        <f t="shared" ref="F20:F21" si="5">D20-E20</f>
        <v>0</v>
      </c>
      <c r="G20" s="90"/>
      <c r="H20" s="66"/>
      <c r="I20" s="57"/>
    </row>
    <row r="21" spans="1:9" ht="19.5" thickBot="1" x14ac:dyDescent="0.3">
      <c r="B21" s="154" t="s">
        <v>42</v>
      </c>
      <c r="C21" s="155"/>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x14ac:dyDescent="0.3">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x14ac:dyDescent="0.3">
      <c r="B23" s="159" t="s">
        <v>43</v>
      </c>
      <c r="C23" s="160"/>
      <c r="D23" s="160"/>
      <c r="E23" s="160"/>
      <c r="F23" s="160"/>
      <c r="G23" s="161"/>
      <c r="H23" s="66" t="str">
        <f t="shared" si="8"/>
        <v xml:space="preserve"> </v>
      </c>
      <c r="I23" s="57" t="str">
        <f t="shared" si="9"/>
        <v xml:space="preserve"> </v>
      </c>
    </row>
    <row r="24" spans="1:9" x14ac:dyDescent="0.25">
      <c r="A24" s="7"/>
      <c r="B24" s="5" t="s">
        <v>44</v>
      </c>
      <c r="C24" s="58" t="s">
        <v>27</v>
      </c>
      <c r="D24" s="45" t="str">
        <f>$D$5</f>
        <v>FY2022 Approved Budget</v>
      </c>
      <c r="E24" s="46" t="str">
        <f>$E$5</f>
        <v>FY2022 Expenses</v>
      </c>
      <c r="F24" s="47" t="str">
        <f>$F$5</f>
        <v>FY2022 Difference</v>
      </c>
      <c r="G24" s="89" t="s">
        <v>28</v>
      </c>
      <c r="H24" s="66" t="str">
        <f t="shared" si="8"/>
        <v xml:space="preserve"> </v>
      </c>
      <c r="I24" s="57" t="str">
        <f t="shared" si="9"/>
        <v xml:space="preserve"> </v>
      </c>
    </row>
    <row r="25" spans="1:9" ht="15.75" thickBot="1" x14ac:dyDescent="0.3">
      <c r="B25" s="8" t="s">
        <v>45</v>
      </c>
      <c r="C25" s="9"/>
      <c r="D25" s="82">
        <v>7353</v>
      </c>
      <c r="E25" s="68">
        <v>7586.42</v>
      </c>
      <c r="F25" s="53">
        <f t="shared" ref="F25" si="10">D25-E25</f>
        <v>-233.42000000000007</v>
      </c>
      <c r="G25" s="90"/>
      <c r="H25" s="66"/>
      <c r="I25" s="57"/>
    </row>
    <row r="26" spans="1:9" ht="49.5" customHeight="1" thickTop="1" thickBot="1" x14ac:dyDescent="0.3">
      <c r="B26" s="154" t="s">
        <v>46</v>
      </c>
      <c r="C26" s="171"/>
      <c r="D26" s="18">
        <f>SUM(D25:D25)</f>
        <v>7353</v>
      </c>
      <c r="E26" s="19">
        <f>SUM(E25:E25)</f>
        <v>7586.42</v>
      </c>
      <c r="F26" s="20">
        <f>SUM(F25:F25)</f>
        <v>-233.42000000000007</v>
      </c>
      <c r="G26" s="93"/>
      <c r="H26" s="66" t="str">
        <f t="shared" si="8"/>
        <v>OVER APPROVED BUDGET</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You appear to have spent outside of your approved budget. If you did not receive an approved Project Alteration Request (PAR), you have violated the Letter of Agreement and will be barred from applying for additional funding for one year. </v>
      </c>
    </row>
    <row r="27" spans="1:9" ht="15.75" thickBot="1" x14ac:dyDescent="0.3">
      <c r="B27" s="23"/>
      <c r="C27" s="24"/>
      <c r="D27" s="25"/>
      <c r="E27" s="25"/>
      <c r="F27" s="25"/>
      <c r="G27" s="94"/>
      <c r="H27" s="66"/>
      <c r="I27" s="57"/>
    </row>
    <row r="28" spans="1:9" ht="19.5" thickBot="1" x14ac:dyDescent="0.3">
      <c r="B28" s="159" t="s">
        <v>47</v>
      </c>
      <c r="C28" s="160"/>
      <c r="D28" s="160"/>
      <c r="E28" s="160"/>
      <c r="F28" s="160"/>
      <c r="G28" s="161"/>
      <c r="H28" s="66"/>
      <c r="I28" s="57"/>
    </row>
    <row r="29" spans="1:9" x14ac:dyDescent="0.25">
      <c r="A29" s="7"/>
      <c r="B29" s="5" t="s">
        <v>48</v>
      </c>
      <c r="C29" s="6" t="s">
        <v>27</v>
      </c>
      <c r="D29" s="45" t="str">
        <f>$D$5</f>
        <v>FY2022 Approved Budget</v>
      </c>
      <c r="E29" s="46" t="str">
        <f>$E$5</f>
        <v>FY2022 Expenses</v>
      </c>
      <c r="F29" s="47" t="str">
        <f>$F$5</f>
        <v>FY2022 Difference</v>
      </c>
      <c r="G29" s="89" t="s">
        <v>28</v>
      </c>
      <c r="H29" s="66"/>
      <c r="I29" s="57"/>
    </row>
    <row r="30" spans="1:9" ht="15.75" thickBot="1" x14ac:dyDescent="0.3">
      <c r="B30" s="8" t="s">
        <v>47</v>
      </c>
      <c r="C30" s="9"/>
      <c r="D30" s="51"/>
      <c r="E30" s="68"/>
      <c r="F30" s="53">
        <f t="shared" ref="F30" si="11">D30-E30</f>
        <v>0</v>
      </c>
      <c r="G30" s="95"/>
      <c r="H30" s="66"/>
      <c r="I30" s="57"/>
    </row>
    <row r="31" spans="1:9" ht="20.25" thickTop="1" thickBot="1" x14ac:dyDescent="0.3">
      <c r="B31" s="162" t="s">
        <v>49</v>
      </c>
      <c r="C31" s="163"/>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x14ac:dyDescent="0.3">
      <c r="B32" s="26"/>
      <c r="C32" s="27"/>
      <c r="D32" s="15"/>
      <c r="E32" s="15"/>
      <c r="F32" s="15"/>
      <c r="G32" s="92"/>
      <c r="H32" s="66"/>
      <c r="I32" s="57"/>
    </row>
    <row r="33" spans="1:9" ht="19.5" thickBot="1" x14ac:dyDescent="0.3">
      <c r="B33" s="159" t="s">
        <v>50</v>
      </c>
      <c r="C33" s="160"/>
      <c r="D33" s="160"/>
      <c r="E33" s="160"/>
      <c r="F33" s="160"/>
      <c r="G33" s="161"/>
      <c r="H33" s="66"/>
      <c r="I33" s="57"/>
    </row>
    <row r="34" spans="1:9" x14ac:dyDescent="0.25">
      <c r="A34" s="7"/>
      <c r="B34" s="5" t="s">
        <v>48</v>
      </c>
      <c r="C34" s="6" t="s">
        <v>27</v>
      </c>
      <c r="D34" s="45" t="str">
        <f>$D$5</f>
        <v>FY2022 Approved Budget</v>
      </c>
      <c r="E34" s="46" t="str">
        <f>$E$5</f>
        <v>FY2022 Expenses</v>
      </c>
      <c r="F34" s="47" t="str">
        <f>$F$5</f>
        <v>FY2022 Difference</v>
      </c>
      <c r="G34" s="89" t="s">
        <v>28</v>
      </c>
      <c r="H34" s="66"/>
      <c r="I34" s="57"/>
    </row>
    <row r="35" spans="1:9" x14ac:dyDescent="0.25">
      <c r="B35" s="8" t="s">
        <v>51</v>
      </c>
      <c r="C35" s="74"/>
      <c r="D35" s="51"/>
      <c r="E35" s="68"/>
      <c r="F35" s="53">
        <f t="shared" ref="F35" si="13">D35-E35</f>
        <v>0</v>
      </c>
      <c r="G35" s="96"/>
      <c r="H35" s="66"/>
      <c r="I35" s="57"/>
    </row>
    <row r="36" spans="1:9" x14ac:dyDescent="0.25">
      <c r="B36" s="8" t="s">
        <v>52</v>
      </c>
      <c r="C36" s="74"/>
      <c r="D36" s="51"/>
      <c r="E36" s="68"/>
      <c r="F36" s="53">
        <f t="shared" ref="F36:F37" si="14">D36-E36</f>
        <v>0</v>
      </c>
      <c r="G36" s="96"/>
      <c r="H36" s="66"/>
      <c r="I36" s="57"/>
    </row>
    <row r="37" spans="1:9" x14ac:dyDescent="0.25">
      <c r="B37" s="49" t="s">
        <v>53</v>
      </c>
      <c r="C37" s="75"/>
      <c r="D37" s="55"/>
      <c r="E37" s="76"/>
      <c r="F37" s="53">
        <f t="shared" si="14"/>
        <v>0</v>
      </c>
      <c r="G37" s="96"/>
      <c r="H37" s="66"/>
      <c r="I37" s="57"/>
    </row>
    <row r="38" spans="1:9" ht="15.75" thickBot="1" x14ac:dyDescent="0.3">
      <c r="B38" s="10" t="s">
        <v>54</v>
      </c>
      <c r="C38" s="77"/>
      <c r="D38" s="52"/>
      <c r="E38" s="69"/>
      <c r="F38" s="54">
        <f>D38-E38</f>
        <v>0</v>
      </c>
      <c r="G38" s="96"/>
      <c r="H38" s="66"/>
      <c r="I38" s="57"/>
    </row>
    <row r="39" spans="1:9" ht="20.25" thickTop="1" thickBot="1" x14ac:dyDescent="0.3">
      <c r="B39" s="154" t="s">
        <v>55</v>
      </c>
      <c r="C39" s="155"/>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x14ac:dyDescent="0.3">
      <c r="B40" s="23"/>
      <c r="C40" s="24"/>
      <c r="D40" s="25"/>
      <c r="E40" s="25"/>
      <c r="F40" s="25"/>
      <c r="G40" s="94"/>
      <c r="H40" s="66"/>
      <c r="I40" s="57"/>
    </row>
    <row r="41" spans="1:9" ht="19.5" thickBot="1" x14ac:dyDescent="0.3">
      <c r="B41" s="164" t="s">
        <v>56</v>
      </c>
      <c r="C41" s="165"/>
      <c r="D41" s="165"/>
      <c r="E41" s="165"/>
      <c r="F41" s="165"/>
      <c r="G41" s="166"/>
      <c r="H41" s="66"/>
      <c r="I41" s="57"/>
    </row>
    <row r="42" spans="1:9" x14ac:dyDescent="0.25">
      <c r="A42" s="7"/>
      <c r="B42" s="14"/>
      <c r="C42" s="15"/>
      <c r="D42" s="45" t="str">
        <f>$D$5</f>
        <v>FY2022 Approved Budget</v>
      </c>
      <c r="E42" s="46" t="str">
        <f>$E$5</f>
        <v>FY2022 Expenses</v>
      </c>
      <c r="F42" s="47" t="str">
        <f>$F$5</f>
        <v>FY2022 Difference</v>
      </c>
      <c r="G42" s="89" t="s">
        <v>28</v>
      </c>
      <c r="H42" s="66"/>
      <c r="I42" s="57"/>
    </row>
    <row r="43" spans="1:9" ht="48" customHeight="1" thickBot="1" x14ac:dyDescent="0.3">
      <c r="B43" s="162" t="s">
        <v>57</v>
      </c>
      <c r="C43" s="163"/>
      <c r="D43" s="35">
        <f>SUM(D10,D17,D21,D26,D31,D39)</f>
        <v>7353</v>
      </c>
      <c r="E43" s="36">
        <f>SUM(E10,E17,E21,E26,E31,E39,)</f>
        <v>7586.42</v>
      </c>
      <c r="F43" s="62">
        <f>D43-E43</f>
        <v>-233.42000000000007</v>
      </c>
      <c r="G43" s="93"/>
      <c r="H43" s="66" t="str">
        <f t="shared" si="8"/>
        <v>OVER APPROVED BUDGET</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You appear to have spent outside of your approved budget. If you did not receive an approved Project Alteration Request (PAR), you have violated the Letter of Agreement and will be barred from applying for additional funding for one year. </v>
      </c>
    </row>
    <row r="44" spans="1:9" ht="15.75" thickBot="1" x14ac:dyDescent="0.3">
      <c r="B44" s="23"/>
      <c r="C44" s="24"/>
      <c r="D44" s="25"/>
      <c r="E44" s="25"/>
      <c r="F44" s="25"/>
      <c r="G44" s="97"/>
      <c r="H44" s="66"/>
      <c r="I44" s="57"/>
    </row>
    <row r="45" spans="1:9" ht="19.5" thickBot="1" x14ac:dyDescent="0.3">
      <c r="B45" s="156" t="s">
        <v>58</v>
      </c>
      <c r="C45" s="157"/>
      <c r="D45" s="157"/>
      <c r="E45" s="157"/>
      <c r="F45" s="157"/>
      <c r="G45" s="158"/>
      <c r="H45" s="66"/>
      <c r="I45" s="57"/>
    </row>
    <row r="46" spans="1:9" x14ac:dyDescent="0.25">
      <c r="A46" s="7"/>
      <c r="B46" s="5" t="s">
        <v>48</v>
      </c>
      <c r="C46" s="6" t="s">
        <v>27</v>
      </c>
      <c r="D46" s="45" t="str">
        <f>$D$5</f>
        <v>FY2022 Approved Budget</v>
      </c>
      <c r="E46" s="46" t="str">
        <f>$E$5</f>
        <v>FY2022 Expenses</v>
      </c>
      <c r="F46" s="47" t="str">
        <f>$F$5</f>
        <v>FY2022 Difference</v>
      </c>
      <c r="G46" s="89" t="s">
        <v>28</v>
      </c>
      <c r="H46" s="66"/>
      <c r="I46" s="57"/>
    </row>
    <row r="47" spans="1:9" ht="15.75" thickBot="1" x14ac:dyDescent="0.3">
      <c r="B47" s="10" t="s">
        <v>58</v>
      </c>
      <c r="C47" s="11" t="s">
        <v>59</v>
      </c>
      <c r="D47" s="59">
        <f>D43*0.02</f>
        <v>147.06</v>
      </c>
      <c r="E47" s="63">
        <f>E43*0.02</f>
        <v>151.72839999999999</v>
      </c>
      <c r="F47" s="62">
        <f>D47-E47</f>
        <v>-4.6683999999999912</v>
      </c>
      <c r="G47" s="98"/>
      <c r="H47" s="66"/>
      <c r="I47" s="57"/>
    </row>
    <row r="48" spans="1:9" x14ac:dyDescent="0.25">
      <c r="B48" s="14"/>
      <c r="C48" s="15"/>
      <c r="D48" s="28"/>
      <c r="E48" s="28"/>
      <c r="F48" s="28"/>
      <c r="G48" s="99"/>
      <c r="H48" s="66"/>
      <c r="I48" s="57"/>
    </row>
    <row r="49" spans="1:9" ht="15.75" thickBot="1" x14ac:dyDescent="0.3">
      <c r="B49" s="29"/>
      <c r="C49" s="25"/>
      <c r="D49" s="25"/>
      <c r="E49" s="25"/>
      <c r="F49" s="25"/>
      <c r="G49" s="94"/>
      <c r="H49" s="66"/>
      <c r="I49" s="57"/>
    </row>
    <row r="50" spans="1:9" s="31" customFormat="1" ht="27" thickBot="1" x14ac:dyDescent="0.3">
      <c r="A50" s="30"/>
      <c r="B50" s="167" t="str">
        <f>_xlfn.CONCAT('Project Information Summary'!C11, " ", "Budget Summary")</f>
        <v>FY2022 Budget Summary</v>
      </c>
      <c r="C50" s="168"/>
      <c r="D50" s="169"/>
      <c r="E50" s="169"/>
      <c r="F50" s="169"/>
      <c r="G50" s="170"/>
      <c r="H50" s="66"/>
      <c r="I50" s="57"/>
    </row>
    <row r="51" spans="1:9" x14ac:dyDescent="0.25">
      <c r="B51" s="14"/>
      <c r="C51" s="15"/>
      <c r="D51" s="45" t="str">
        <f>$D$5</f>
        <v>FY2022 Approved Budget</v>
      </c>
      <c r="E51" s="46" t="str">
        <f>$E$5</f>
        <v>FY2022 Expenses</v>
      </c>
      <c r="F51" s="47" t="str">
        <f>$F$5</f>
        <v>FY2022 Difference</v>
      </c>
      <c r="G51" s="89" t="s">
        <v>28</v>
      </c>
      <c r="H51" s="66"/>
      <c r="I51" s="57"/>
    </row>
    <row r="52" spans="1:9" ht="43.5" customHeight="1" thickBot="1" x14ac:dyDescent="0.3">
      <c r="B52" s="149" t="s">
        <v>60</v>
      </c>
      <c r="C52" s="150"/>
      <c r="D52" s="60">
        <f>D43+D47</f>
        <v>7500.06</v>
      </c>
      <c r="E52" s="36">
        <f>E43+E47</f>
        <v>7738.1484</v>
      </c>
      <c r="F52" s="61">
        <f>D52-E52-0.06</f>
        <v>-238.14839999999964</v>
      </c>
      <c r="G52" s="93"/>
      <c r="H52" s="66" t="str">
        <f t="shared" ref="H52" si="16">IF(F52&lt;0,"OVER APPROVED BUDGET"," ")</f>
        <v>OVER APPROVED BUDGET</v>
      </c>
      <c r="I52" s="123" t="str">
        <f>IF(H52="OVER APPROVED BUDGET","You appear to have spent outside of your approved budget. Any deficit in this project account is the responsibility of the department/project to fill, not that of the Campus Sustainability Fund. ", " ")</f>
        <v xml:space="preserve">You appear to have spent outside of your approved budget. Any deficit in this project account is the responsibility of the department/project to fill, not that of the Campus Sustainability Fund. </v>
      </c>
    </row>
    <row r="53" spans="1:9" x14ac:dyDescent="0.25">
      <c r="B53" s="14"/>
      <c r="C53" s="15"/>
      <c r="D53" s="28"/>
      <c r="E53" s="28"/>
      <c r="F53" s="28"/>
      <c r="G53" s="99"/>
      <c r="H53" s="66"/>
      <c r="I53" s="57"/>
    </row>
    <row r="54" spans="1:9" ht="15.75" thickBot="1" x14ac:dyDescent="0.3">
      <c r="B54" s="29"/>
      <c r="C54" s="25"/>
      <c r="D54" s="25"/>
      <c r="E54" s="25"/>
      <c r="F54" s="25"/>
      <c r="G54" s="94"/>
      <c r="H54" s="66"/>
      <c r="I54" s="57"/>
    </row>
    <row r="55" spans="1:9" ht="27" thickBot="1" x14ac:dyDescent="0.3">
      <c r="B55" s="167" t="s">
        <v>61</v>
      </c>
      <c r="C55" s="168"/>
      <c r="D55" s="168"/>
      <c r="E55" s="168"/>
      <c r="F55" s="168"/>
      <c r="G55" s="170"/>
      <c r="H55" s="66"/>
      <c r="I55" s="57"/>
    </row>
    <row r="56" spans="1:9" x14ac:dyDescent="0.25">
      <c r="B56" s="14"/>
      <c r="C56" s="15"/>
      <c r="D56" s="151" t="str">
        <f>'Project Information Summary'!C11</f>
        <v>FY2022</v>
      </c>
      <c r="E56" s="152"/>
      <c r="F56" s="153"/>
      <c r="G56" s="100" t="s">
        <v>28</v>
      </c>
      <c r="H56" s="66"/>
      <c r="I56" s="57"/>
    </row>
    <row r="57" spans="1:9" ht="46.5" customHeight="1" thickBot="1" x14ac:dyDescent="0.3">
      <c r="B57" s="149" t="s">
        <v>62</v>
      </c>
      <c r="C57" s="150"/>
      <c r="D57" s="65"/>
      <c r="E57" s="64">
        <f>IF(F52&lt;0,0,F52)</f>
        <v>0</v>
      </c>
      <c r="F57" s="83"/>
      <c r="G57" s="101"/>
      <c r="H57" s="66" t="str">
        <f>IF(E57&gt;F52,"OVER APPROVED BUDGET"," ")</f>
        <v>OVER APPROVED BUDGET</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You appear to have spent outside of your approved budget. If you did not receive an approved Project Alteration Request (PAR), you have violated the Letter of Agreement and will be barred from applying for additional funding for one year. </v>
      </c>
    </row>
    <row r="58" spans="1:9" ht="30" customHeight="1" x14ac:dyDescent="0.25">
      <c r="B58" s="32"/>
      <c r="C58" s="33"/>
      <c r="D58" s="34"/>
      <c r="E58" s="34"/>
      <c r="F58" s="34"/>
      <c r="G58" s="102"/>
      <c r="H58" s="67" t="str">
        <f>IF(E57=F52,"UNDER APPROVED BUDGET"," ")</f>
        <v xml:space="preserve"> </v>
      </c>
      <c r="I58" s="123" t="str">
        <f>IF(H58="UNDER APPROVED BUDGET","You have spent within your approved budget. Any remaining funding will be transferred back to the CSF for redistribution in future grant cycles.", " ")</f>
        <v xml:space="preserve"> </v>
      </c>
    </row>
    <row r="59" spans="1:9" x14ac:dyDescent="0.25">
      <c r="B59" s="32"/>
      <c r="C59" s="33"/>
      <c r="D59" s="34"/>
      <c r="E59" s="34"/>
      <c r="F59" s="34"/>
      <c r="G59" s="102"/>
    </row>
    <row r="60" spans="1:9" x14ac:dyDescent="0.25">
      <c r="B60" s="32"/>
      <c r="C60" s="33"/>
      <c r="D60" s="34"/>
      <c r="E60" s="34"/>
      <c r="F60" s="34"/>
      <c r="G60" s="102"/>
    </row>
    <row r="61" spans="1:9" x14ac:dyDescent="0.25">
      <c r="B61" s="32"/>
      <c r="C61" s="33"/>
      <c r="D61" s="34"/>
      <c r="E61" s="34"/>
      <c r="F61" s="34"/>
      <c r="G61" s="102"/>
    </row>
    <row r="62" spans="1:9" x14ac:dyDescent="0.25">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2">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Props1.xml><?xml version="1.0" encoding="utf-8"?>
<ds:datastoreItem xmlns:ds="http://schemas.openxmlformats.org/officeDocument/2006/customXml" ds:itemID="{C07958DB-BD35-45B4-881E-0A6F2C0B5869}">
  <ds:schemaRefs>
    <ds:schemaRef ds:uri="http://schemas.microsoft.com/sharepoint/v3/contenttype/forms"/>
  </ds:schemaRefs>
</ds:datastoreItem>
</file>

<file path=customXml/itemProps2.xml><?xml version="1.0" encoding="utf-8"?>
<ds:datastoreItem xmlns:ds="http://schemas.openxmlformats.org/officeDocument/2006/customXml" ds:itemID="{E25F36AF-CB74-44C1-BB5A-97CB76D57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328603-7D24-4D6E-8508-4ADE39CBF8E1}">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Information Summary</vt:lpstr>
      <vt:lpstr>Operating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Alaine</cp:lastModifiedBy>
  <cp:revision/>
  <dcterms:created xsi:type="dcterms:W3CDTF">2021-07-07T22:51:00Z</dcterms:created>
  <dcterms:modified xsi:type="dcterms:W3CDTF">2022-08-16T17:45:12Z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