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244F9215-DFA5-45D6-AB63-42258CF36389}" xr6:coauthVersionLast="47" xr6:coauthVersionMax="47" xr10:uidLastSave="{00000000-0000-0000-0000-000000000000}"/>
  <bookViews>
    <workbookView xWindow="-120" yWindow="-120" windowWidth="29040" windowHeight="15720"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21" i="1" l="1"/>
  <c r="F21" i="1"/>
  <c r="B2" i="1"/>
  <c r="B2" i="3"/>
  <c r="F31" i="1"/>
  <c r="F26" i="1"/>
  <c r="D37" i="3"/>
  <c r="C37" i="3"/>
  <c r="E27" i="3"/>
  <c r="C26" i="3"/>
  <c r="D26" i="3"/>
  <c r="D34" i="3"/>
  <c r="E37" i="3"/>
  <c r="E26" i="3"/>
  <c r="C34" i="3"/>
  <c r="D32" i="3"/>
  <c r="C32" i="3"/>
  <c r="B26" i="3"/>
  <c r="E28" i="3"/>
  <c r="E29" i="3"/>
  <c r="E30" i="3"/>
  <c r="E31" i="3"/>
  <c r="E32" i="3" l="1"/>
  <c r="D47" i="1" l="1"/>
  <c r="B41" i="1"/>
  <c r="E16" i="3"/>
  <c r="F5" i="1" s="1"/>
  <c r="D16" i="3"/>
  <c r="C16" i="3"/>
  <c r="D5" i="1" s="1"/>
  <c r="D18" i="3"/>
  <c r="C18" i="3"/>
  <c r="D17" i="3"/>
  <c r="C17" i="3"/>
  <c r="E5" i="1" l="1"/>
  <c r="F42" i="1" l="1"/>
  <c r="E42" i="1"/>
  <c r="D42" i="1"/>
  <c r="F38" i="1"/>
  <c r="E38" i="1"/>
  <c r="D38" i="1"/>
  <c r="F30" i="1"/>
  <c r="E30" i="1"/>
  <c r="D30" i="1"/>
  <c r="F25" i="1"/>
  <c r="E25" i="1"/>
  <c r="D25" i="1"/>
  <c r="F20" i="1"/>
  <c r="H20" i="1" s="1"/>
  <c r="I20" i="1" s="1"/>
  <c r="E20" i="1"/>
  <c r="D20" i="1"/>
  <c r="F15" i="1"/>
  <c r="E15" i="1"/>
  <c r="D15" i="1"/>
  <c r="F10" i="1"/>
  <c r="E10" i="1"/>
  <c r="D10" i="1"/>
  <c r="F6" i="1"/>
  <c r="F7" i="1"/>
  <c r="H18" i="1"/>
  <c r="I18" i="1" s="1"/>
  <c r="H19" i="1"/>
  <c r="I19" i="1" s="1"/>
  <c r="F34" i="1"/>
  <c r="F33" i="1"/>
  <c r="F32" i="1"/>
  <c r="F16" i="1" l="1"/>
  <c r="F12" i="1"/>
  <c r="F11" i="1"/>
  <c r="E17" i="3" s="1"/>
  <c r="E18" i="3" l="1"/>
  <c r="E35" i="1"/>
  <c r="D21" i="3" s="1"/>
  <c r="D35" i="1"/>
  <c r="C21" i="3" s="1"/>
  <c r="F35" i="1" l="1"/>
  <c r="D22" i="1"/>
  <c r="C19" i="3" s="1"/>
  <c r="D27" i="1"/>
  <c r="C20" i="3" s="1"/>
  <c r="E27" i="1"/>
  <c r="D20" i="3" s="1"/>
  <c r="E22" i="1"/>
  <c r="D19" i="3" s="1"/>
  <c r="F22" i="1"/>
  <c r="E19" i="3" s="1"/>
  <c r="C22" i="3" l="1"/>
  <c r="H35" i="1"/>
  <c r="I35" i="1" s="1"/>
  <c r="E21" i="3"/>
  <c r="I22" i="1"/>
  <c r="F27" i="1"/>
  <c r="D17" i="1"/>
  <c r="E17" i="1"/>
  <c r="E20" i="3" l="1"/>
  <c r="H27" i="1"/>
  <c r="I27" i="1" s="1"/>
  <c r="F17" i="1"/>
  <c r="H17" i="1" s="1"/>
  <c r="I17" i="1" s="1"/>
  <c r="E8" i="1"/>
  <c r="D8" i="1" l="1"/>
  <c r="F8" i="1" s="1"/>
  <c r="H8" i="1" s="1"/>
  <c r="I8" i="1" s="1"/>
  <c r="E13" i="1"/>
  <c r="E39" i="1" s="1"/>
  <c r="E43" i="1" s="1"/>
  <c r="D13" i="1"/>
  <c r="F13" i="1" l="1"/>
  <c r="H13" i="1" s="1"/>
  <c r="I13" i="1" s="1"/>
  <c r="D39" i="1"/>
  <c r="D43" i="1" s="1"/>
  <c r="C23" i="3" s="1"/>
  <c r="F39" i="1" l="1"/>
  <c r="I39" i="1" s="1"/>
  <c r="D22" i="3"/>
  <c r="D35" i="3" l="1"/>
  <c r="D38" i="3" s="1"/>
  <c r="D23" i="3"/>
  <c r="E22" i="3"/>
  <c r="C35" i="3" l="1"/>
  <c r="C38" i="3" s="1"/>
  <c r="F43" i="1"/>
  <c r="E48" i="1" l="1"/>
  <c r="I49" i="1" s="1"/>
  <c r="E23" i="3"/>
  <c r="E38" i="3"/>
  <c r="H43" i="1"/>
  <c r="H48" i="1" l="1"/>
  <c r="I48" i="1" s="1"/>
  <c r="F38" i="3"/>
  <c r="G38" i="3" s="1"/>
  <c r="F22" i="3"/>
  <c r="G22" i="3" s="1"/>
  <c r="I43" i="1"/>
</calcChain>
</file>

<file path=xl/sharedStrings.xml><?xml version="1.0" encoding="utf-8"?>
<sst xmlns="http://schemas.openxmlformats.org/spreadsheetml/2006/main" count="79" uniqueCount="59">
  <si>
    <t>Project Information Summary</t>
  </si>
  <si>
    <t>Project Name</t>
  </si>
  <si>
    <t>Nature Navigators</t>
  </si>
  <si>
    <t>Department Name</t>
  </si>
  <si>
    <t>Outdoor Rec</t>
  </si>
  <si>
    <t>KFS Account Number</t>
  </si>
  <si>
    <t>Subaccount Number</t>
  </si>
  <si>
    <t>Project Code</t>
  </si>
  <si>
    <t>MG 24.05</t>
  </si>
  <si>
    <t>Fiscal Year</t>
  </si>
  <si>
    <t>FY2025</t>
  </si>
  <si>
    <t xml:space="preserve">Progress Report </t>
  </si>
  <si>
    <t>Project Start Date</t>
  </si>
  <si>
    <t>Project End Date</t>
  </si>
  <si>
    <t>Project Budget Summary</t>
  </si>
  <si>
    <t>Total Student Employee Wages &amp; ERE</t>
  </si>
  <si>
    <t>Total Graduate Assistant Stipends, ERE, &amp; Tuition Remission</t>
  </si>
  <si>
    <t>Total Supplies &amp; Related Operations</t>
  </si>
  <si>
    <t>Total Capital Equipment</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</si>
  <si>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</si>
  <si>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</si>
  <si>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</si>
  <si>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</si>
  <si>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</si>
  <si>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</si>
  <si>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</si>
  <si>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</si>
  <si>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</si>
  <si>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</si>
  <si>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</si>
  <si>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</si>
  <si>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Student Employees Wages</t>
  </si>
  <si>
    <t>Graduate Assistants Stipends</t>
  </si>
  <si>
    <t xml:space="preserve">Total Personnel Wages     </t>
  </si>
  <si>
    <t>Employee Related Expenses (ERE)</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</si>
  <si>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</si>
  <si>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</si>
  <si>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</si>
  <si>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</si>
  <si>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</si>
  <si>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</si>
  <si>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</si>
  <si>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</si>
  <si>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Permitted!</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</si>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</sst>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3">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0" borderId="29" xfId="0" applyFont="1" applyBorder="1" applyAlignment="1">
      <alignment horizontal="center"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7"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0" fontId="7" fillId="3" borderId="1" xfId="0" applyFont="1" applyFill="1" applyBorder="1" applyAlignment="1">
      <alignment horizontal="right" vertical="center"/>
    </xf>
    <xf numFmtId="17" fontId="3" fillId="0" borderId="57" xfId="0" applyNumberFormat="1" applyFont="1" applyBorder="1" applyAlignment="1">
      <alignment horizontal="center" vertical="center"/>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4" borderId="58" xfId="0" applyFont="1" applyFill="1" applyBorder="1" applyAlignment="1">
      <alignment horizontal="center" wrapText="1"/>
    </xf>
    <xf numFmtId="0" fontId="7" fillId="4"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7" xfId="0" applyFont="1" applyFill="1" applyBorder="1" applyAlignment="1">
      <alignment horizontal="right" vertical="center"/>
    </xf>
    <xf numFmtId="0" fontId="7" fillId="3" borderId="32" xfId="0" applyFont="1" applyFill="1" applyBorder="1" applyAlignment="1">
      <alignment horizontal="right"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7" fillId="3" borderId="40" xfId="0" applyFont="1" applyFill="1" applyBorder="1" applyAlignment="1">
      <alignment horizontal="right" vertical="center"/>
    </xf>
    <xf numFmtId="0" fontId="7" fillId="3" borderId="56" xfId="0" applyFont="1" applyFill="1" applyBorder="1" applyAlignment="1">
      <alignment horizontal="right"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8"/>
  <sheetViews>
    <sheetView zoomScale="80" zoomScaleNormal="80" workbookViewId="0">
      <selection activeCell="G26" sqref="G26"/>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7" thickBot="1">
      <c r="B2" s="133" t="str">
        <f>_xlfn.CONCAT("Campus Sustainability Fund - Approved Project Information Summary for", " ",C5)</f>
        <v>Campus Sustainability Fund - Approved Project Information Summary for Nature Navigators</v>
      </c>
      <c r="C2" s="134"/>
      <c r="D2" s="134"/>
      <c r="E2" s="134"/>
      <c r="F2" s="134"/>
      <c r="G2" s="135"/>
    </row>
    <row r="3" spans="2:7" ht="15.75" thickBot="1"/>
    <row r="4" spans="2:7" ht="18.75">
      <c r="B4" s="138" t="s">
        <v>0</v>
      </c>
      <c r="C4" s="139"/>
    </row>
    <row r="5" spans="2:7">
      <c r="B5" s="39" t="s">
        <v>1</v>
      </c>
      <c r="C5" s="82" t="s">
        <v>2</v>
      </c>
    </row>
    <row r="6" spans="2:7">
      <c r="B6" s="39" t="s">
        <v>3</v>
      </c>
      <c r="C6" s="82" t="s">
        <v>4</v>
      </c>
    </row>
    <row r="7" spans="2:7">
      <c r="B7" s="39" t="s">
        <v>5</v>
      </c>
      <c r="C7" s="82">
        <v>2670200</v>
      </c>
    </row>
    <row r="8" spans="2:7">
      <c r="B8" s="39" t="s">
        <v>6</v>
      </c>
      <c r="C8" s="82">
        <v>24.05</v>
      </c>
    </row>
    <row r="9" spans="2:7">
      <c r="B9" s="39" t="s">
        <v>7</v>
      </c>
      <c r="C9" s="82" t="s">
        <v>8</v>
      </c>
    </row>
    <row r="10" spans="2:7">
      <c r="B10" s="47" t="s">
        <v>9</v>
      </c>
      <c r="C10" s="83" t="s">
        <v>10</v>
      </c>
    </row>
    <row r="11" spans="2:7">
      <c r="B11" s="47" t="s">
        <v>11</v>
      </c>
      <c r="C11" s="129">
        <v>45627</v>
      </c>
    </row>
    <row r="12" spans="2:7">
      <c r="B12" s="47" t="s">
        <v>12</v>
      </c>
      <c r="C12" s="116">
        <v>45231</v>
      </c>
    </row>
    <row r="13" spans="2:7" ht="15.75" thickBot="1">
      <c r="B13" s="40" t="s">
        <v>13</v>
      </c>
      <c r="C13" s="117">
        <v>45838</v>
      </c>
    </row>
    <row r="14" spans="2:7" ht="15.75" thickBot="1"/>
    <row r="15" spans="2:7" ht="19.5" thickBot="1">
      <c r="B15" s="130" t="s">
        <v>14</v>
      </c>
      <c r="C15" s="131"/>
      <c r="D15" s="131"/>
      <c r="E15" s="132"/>
      <c r="F15" s="102"/>
    </row>
    <row r="16" spans="2:7">
      <c r="B16" s="41"/>
      <c r="C16" s="75" t="str">
        <f>_xlfn.CONCAT(C10, " ", "Approved Budget")</f>
        <v>FY2025 Approved Budget</v>
      </c>
      <c r="D16" s="45" t="str">
        <f>_xlfn.CONCAT(C10, " ", "Expenses")</f>
        <v>FY2025 Expenses</v>
      </c>
      <c r="E16" s="104" t="str">
        <f>_xlfn.CONCAT(C10, " ", "Difference")</f>
        <v>FY2025 Difference</v>
      </c>
      <c r="F16" s="102"/>
    </row>
    <row r="17" spans="1:7">
      <c r="B17" s="42" t="s">
        <v>15</v>
      </c>
      <c r="C17" s="81">
        <f>'Operating Budget'!D6+'Operating Budget'!D11</f>
        <v>1281.1199999999999</v>
      </c>
      <c r="D17" s="103">
        <f>'Operating Budget'!E6+'Operating Budget'!E11</f>
        <v>702.24</v>
      </c>
      <c r="E17" s="105">
        <f>'Operating Budget'!F6+'Operating Budget'!F11</f>
        <v>578.88</v>
      </c>
      <c r="F17" s="102"/>
    </row>
    <row r="18" spans="1:7">
      <c r="B18" s="42" t="s">
        <v>16</v>
      </c>
      <c r="C18" s="81">
        <f>'Operating Budget'!D7+'Operating Budget'!D12+'Operating Budget'!D16</f>
        <v>0</v>
      </c>
      <c r="D18" s="103">
        <f>'Operating Budget'!E7+'Operating Budget'!E12+'Operating Budget'!E16</f>
        <v>0</v>
      </c>
      <c r="E18" s="105">
        <f>'Operating Budget'!F7+'Operating Budget'!F12+'Operating Budget'!F16</f>
        <v>0</v>
      </c>
      <c r="F18" s="102"/>
    </row>
    <row r="19" spans="1:7">
      <c r="B19" s="42" t="s">
        <v>17</v>
      </c>
      <c r="C19" s="81">
        <f>'Operating Budget'!D22</f>
        <v>3287.72</v>
      </c>
      <c r="D19" s="103">
        <f>'Operating Budget'!E22</f>
        <v>3997.7599999999998</v>
      </c>
      <c r="E19" s="105">
        <f>'Operating Budget'!F22</f>
        <v>-710.04</v>
      </c>
      <c r="F19" s="102"/>
    </row>
    <row r="20" spans="1:7">
      <c r="B20" s="42" t="s">
        <v>18</v>
      </c>
      <c r="C20" s="81">
        <f>'Operating Budget'!D27</f>
        <v>0</v>
      </c>
      <c r="D20" s="103">
        <f>'Operating Budget'!E27</f>
        <v>0</v>
      </c>
      <c r="E20" s="105">
        <f>'Operating Budget'!F27</f>
        <v>0</v>
      </c>
      <c r="F20" s="102"/>
    </row>
    <row r="21" spans="1:7">
      <c r="B21" s="43" t="s">
        <v>19</v>
      </c>
      <c r="C21" s="81">
        <f>'Operating Budget'!D35</f>
        <v>50</v>
      </c>
      <c r="D21" s="103">
        <f>'Operating Budget'!E35</f>
        <v>0</v>
      </c>
      <c r="E21" s="105">
        <f>'Operating Budget'!F35</f>
        <v>50</v>
      </c>
      <c r="F21" s="102"/>
    </row>
    <row r="22" spans="1:7" ht="18.75">
      <c r="A22" s="7"/>
      <c r="B22" s="106" t="s">
        <v>20</v>
      </c>
      <c r="C22" s="125">
        <f>SUM(C17:C21)</f>
        <v>4618.84</v>
      </c>
      <c r="D22" s="125">
        <f>SUM(D17:D21)</f>
        <v>4700</v>
      </c>
      <c r="E22" s="126">
        <f>SUM(E17:E21)</f>
        <v>-81.159999999999968</v>
      </c>
      <c r="F22" s="64" t="str">
        <f>'Operating Budget'!H43</f>
        <v xml:space="preserve"> </v>
      </c>
      <c r="G22" s="115" t="str">
        <f>IF(F22="OVER APPROVED BUDGET","You appear to have spent outside of your approved budget. Any deficit in this project account is the responsibility of the department/project to fill, not that of the Campus Sustainability Fund. ", " ")</f>
        <v xml:space="preserve"> </v>
      </c>
    </row>
    <row r="23" spans="1:7" ht="18.75">
      <c r="A23" s="7"/>
      <c r="B23" s="128" t="s">
        <v>21</v>
      </c>
      <c r="C23" s="125">
        <f>'Operating Budget'!D43</f>
        <v>4700</v>
      </c>
      <c r="D23" s="125">
        <f>'Operating Budget'!E43</f>
        <v>4700</v>
      </c>
      <c r="E23" s="126">
        <f>'Operating Budget'!F43</f>
        <v>0</v>
      </c>
      <c r="F23" s="64"/>
      <c r="G23" s="115"/>
    </row>
    <row r="24" spans="1:7">
      <c r="B24" s="7"/>
      <c r="C24" s="7"/>
      <c r="D24" s="7"/>
      <c r="E24" s="7"/>
    </row>
    <row r="25" spans="1:7" ht="19.5" thickBot="1">
      <c r="A25" s="7"/>
      <c r="B25" s="136" t="s">
        <v>22</v>
      </c>
      <c r="C25" s="131"/>
      <c r="D25" s="131"/>
      <c r="E25" s="137"/>
      <c r="F25" s="102"/>
    </row>
    <row r="26" spans="1:7">
      <c r="A26" s="7"/>
      <c r="B26" s="110" t="str">
        <f>_xlfn.CONCAT(C10, " ", "Additional Funding Source(s) &amp; Description(s)")</f>
        <v>FY2025 Additional Funding Source(s) &amp; Description(s)</v>
      </c>
      <c r="C26" s="75" t="str">
        <f>_xlfn.CONCAT(C10, " ", "Additional Funding Source(s) Budget")</f>
        <v>FY2025 Additional Funding Source(s) Budget</v>
      </c>
      <c r="D26" s="108" t="str">
        <f>_xlfn.CONCAT(C10, " ", "Additional Funding Expenses")</f>
        <v>FY2025 Additional Funding Expenses</v>
      </c>
      <c r="E26" s="46" t="str">
        <f>_xlfn.CONCAT(C10, " ", "Difference")</f>
        <v>FY2025 Difference</v>
      </c>
      <c r="F26" s="107"/>
    </row>
    <row r="27" spans="1:7">
      <c r="A27" s="7"/>
      <c r="B27" s="111"/>
      <c r="C27" s="127"/>
      <c r="D27" s="113"/>
      <c r="E27" s="52">
        <f>C27-D27</f>
        <v>0</v>
      </c>
      <c r="F27" s="102"/>
    </row>
    <row r="28" spans="1:7">
      <c r="A28" s="7"/>
      <c r="B28" s="111"/>
      <c r="C28" s="114"/>
      <c r="D28" s="113"/>
      <c r="E28" s="52">
        <f t="shared" ref="E28:E31" si="0">B28-D28</f>
        <v>0</v>
      </c>
      <c r="F28" s="102"/>
    </row>
    <row r="29" spans="1:7">
      <c r="A29" s="7"/>
      <c r="B29" s="111"/>
      <c r="C29" s="114"/>
      <c r="D29" s="113"/>
      <c r="E29" s="52">
        <f t="shared" si="0"/>
        <v>0</v>
      </c>
      <c r="F29" s="102"/>
    </row>
    <row r="30" spans="1:7">
      <c r="A30" s="7"/>
      <c r="B30" s="111"/>
      <c r="C30" s="114"/>
      <c r="D30" s="113"/>
      <c r="E30" s="52">
        <f t="shared" si="0"/>
        <v>0</v>
      </c>
      <c r="F30" s="102"/>
    </row>
    <row r="31" spans="1:7">
      <c r="A31" s="7"/>
      <c r="B31" s="111"/>
      <c r="C31" s="114"/>
      <c r="D31" s="113"/>
      <c r="E31" s="52">
        <f t="shared" si="0"/>
        <v>0</v>
      </c>
      <c r="F31" s="102"/>
    </row>
    <row r="32" spans="1:7" ht="19.5" thickBot="1">
      <c r="A32" s="7"/>
      <c r="B32" s="112" t="s">
        <v>23</v>
      </c>
      <c r="C32" s="109">
        <f>SUM(C27:C31)</f>
        <v>0</v>
      </c>
      <c r="D32" s="98">
        <f t="shared" ref="D32:E32" si="1">SUM(D27:D31)</f>
        <v>0</v>
      </c>
      <c r="E32" s="99">
        <f t="shared" si="1"/>
        <v>0</v>
      </c>
      <c r="F32" s="102"/>
    </row>
    <row r="33" spans="2:7" ht="19.5" thickBot="1">
      <c r="B33" s="97"/>
      <c r="C33" s="100"/>
      <c r="D33" s="100"/>
      <c r="E33" s="100"/>
    </row>
    <row r="34" spans="2:7">
      <c r="B34" s="140" t="s">
        <v>24</v>
      </c>
      <c r="C34" s="118" t="str">
        <f>_xlfn.CONCAT(C10, " ", "Approved Project Budget")</f>
        <v>FY2025 Approved Project Budget</v>
      </c>
      <c r="D34" s="118" t="str">
        <f>_xlfn.CONCAT(C10," ","Expenses")</f>
        <v>FY2025 Expenses</v>
      </c>
      <c r="E34" s="121"/>
    </row>
    <row r="35" spans="2:7" s="7" customFormat="1" ht="15.75" thickBot="1">
      <c r="B35" s="141"/>
      <c r="C35" s="61">
        <f>SUM(C32,C22)</f>
        <v>4618.84</v>
      </c>
      <c r="D35" s="61">
        <f>D22+D32</f>
        <v>4700</v>
      </c>
      <c r="E35" s="122"/>
      <c r="F35" s="102"/>
    </row>
    <row r="36" spans="2:7" s="7" customFormat="1" ht="19.5" thickBot="1">
      <c r="B36" s="97"/>
      <c r="C36" s="101"/>
      <c r="D36" s="101"/>
      <c r="E36" s="101"/>
      <c r="F36" s="102"/>
    </row>
    <row r="37" spans="2:7" s="7" customFormat="1" ht="30">
      <c r="B37" s="140" t="s">
        <v>25</v>
      </c>
      <c r="C37" s="123" t="str">
        <f>_xlfn.CONCAT(C14, " ", "Approved Anticipated Percentage of Funds Provided by the CSF")</f>
        <v xml:space="preserve"> Approved Anticipated Percentage of Funds Provided by the CSF</v>
      </c>
      <c r="D37" s="124" t="str">
        <f>_xlfn.CONCAT(C14, " ", "Actual Percentage of Funds Provided by the CSF")</f>
        <v xml:space="preserve"> Actual Percentage of Funds Provided by the CSF</v>
      </c>
      <c r="E37" s="46" t="str">
        <f>_xlfn.CONCAT(C14, " ", "Difference")</f>
        <v xml:space="preserve"> Difference</v>
      </c>
      <c r="F37" s="102"/>
    </row>
    <row r="38" spans="2:7" s="7" customFormat="1" ht="15.75" thickBot="1">
      <c r="B38" s="141"/>
      <c r="C38" s="119">
        <f>C22/C35</f>
        <v>1</v>
      </c>
      <c r="D38" s="119">
        <f>D22/D35</f>
        <v>1</v>
      </c>
      <c r="E38" s="120">
        <f>C38-D38</f>
        <v>0</v>
      </c>
      <c r="F38" s="64" t="str">
        <f>IF(E38&lt;-10%,"ADDITIONAL FUNDING SOURCES UNDERUTILIZED"," ")</f>
        <v xml:space="preserve"> </v>
      </c>
      <c r="G38" s="115" t="str">
        <f>IF(F38="Additional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28:E31 B27 D27:E27" name="Additional Funding Sources Summary"/>
  </protectedRanges>
  <mergeCells count="6">
    <mergeCell ref="B15:E15"/>
    <mergeCell ref="B2:G2"/>
    <mergeCell ref="B25:E25"/>
    <mergeCell ref="B4:C4"/>
    <mergeCell ref="B37:B38"/>
    <mergeCell ref="B34:B35"/>
  </mergeCells>
  <conditionalFormatting sqref="C35:G35 B36:G37 C38:G38 B39:G1048576 B1:G34">
    <cfRule type="cellIs" dxfId="4" priority="1" operator="lessThan">
      <formula>0</formula>
    </cfRule>
  </conditionalFormatting>
  <conditionalFormatting sqref="F22:F23">
    <cfRule type="containsText" dxfId="3" priority="3" operator="containsText" text="OVER BUDGET">
      <formula>NOT(ISERROR(SEARCH("OVER BUDGET",F22)))</formula>
    </cfRule>
  </conditionalFormatting>
  <conditionalFormatting sqref="F38">
    <cfRule type="containsText" dxfId="2" priority="2" operator="containsText" text="OVER BUDGET">
      <formula>NOT(ISERROR(SEARCH("OVER BUDGET",F38)))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topLeftCell="B25" zoomScale="110" zoomScaleNormal="110" workbookViewId="0">
      <selection activeCell="G39" sqref="G39"/>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33" t="str">
        <f>_xlfn.CONCAT("Campus Sustainability Fund - Approved Operating Budget for", " ",'Project Information Summary'!C5)</f>
        <v>Campus Sustainability Fund - Approved Operating Budget for Nature Navigators</v>
      </c>
      <c r="C2" s="134"/>
      <c r="D2" s="134"/>
      <c r="E2" s="134"/>
      <c r="F2" s="134"/>
      <c r="G2" s="135"/>
    </row>
    <row r="3" spans="1:9" ht="15.75" thickBot="1">
      <c r="B3" s="3"/>
      <c r="C3" s="4"/>
      <c r="D3" s="4"/>
      <c r="E3" s="4"/>
      <c r="F3" s="4"/>
      <c r="G3" s="84"/>
    </row>
    <row r="4" spans="1:9" ht="19.5" thickBot="1">
      <c r="B4" s="149" t="s">
        <v>26</v>
      </c>
      <c r="C4" s="150"/>
      <c r="D4" s="150"/>
      <c r="E4" s="150"/>
      <c r="F4" s="150"/>
      <c r="G4" s="151"/>
    </row>
    <row r="5" spans="1:9">
      <c r="A5" s="7"/>
      <c r="B5" s="5" t="s">
        <v>27</v>
      </c>
      <c r="C5" s="6" t="s">
        <v>28</v>
      </c>
      <c r="D5" s="44" t="str">
        <f>'Project Information Summary'!C16</f>
        <v>FY2025 Approved Budget</v>
      </c>
      <c r="E5" s="45" t="str">
        <f>'Project Information Summary'!D16</f>
        <v>FY2025 Expenses</v>
      </c>
      <c r="F5" s="46" t="str">
        <f>'Project Information Summary'!E16</f>
        <v>FY2025 Difference</v>
      </c>
      <c r="G5" s="85" t="s">
        <v>29</v>
      </c>
    </row>
    <row r="6" spans="1:9">
      <c r="B6" s="8" t="s">
        <v>30</v>
      </c>
      <c r="C6" s="76" t="s">
        <v>31</v>
      </c>
      <c r="D6" s="50">
        <v>1256</v>
      </c>
      <c r="E6" s="50">
        <v>688.47</v>
      </c>
      <c r="F6" s="37">
        <f t="shared" ref="F6:F8" si="0">D6-E6</f>
        <v>567.53</v>
      </c>
      <c r="G6" s="86"/>
      <c r="H6" s="64"/>
      <c r="I6" s="56"/>
    </row>
    <row r="7" spans="1:9" ht="15.75" thickBot="1">
      <c r="B7" s="10" t="s">
        <v>30</v>
      </c>
      <c r="C7" s="77" t="s">
        <v>32</v>
      </c>
      <c r="D7" s="51"/>
      <c r="E7" s="67"/>
      <c r="F7" s="38">
        <f t="shared" si="0"/>
        <v>0</v>
      </c>
      <c r="G7" s="86"/>
      <c r="H7" s="64"/>
      <c r="I7" s="56"/>
    </row>
    <row r="8" spans="1:9" ht="19.5" thickBot="1">
      <c r="B8" s="152" t="s">
        <v>33</v>
      </c>
      <c r="C8" s="162"/>
      <c r="D8" s="12">
        <f>SUM(D6:D7)</f>
        <v>1256</v>
      </c>
      <c r="E8" s="13">
        <f>SUM(E6:E7)</f>
        <v>688.47</v>
      </c>
      <c r="F8" s="78">
        <f t="shared" si="0"/>
        <v>567.53</v>
      </c>
      <c r="G8" s="87"/>
      <c r="H8" s="64" t="str">
        <f t="shared" ref="H8" si="1">IF(F8&lt;0,"OVER APPROVED BUDGET"," ")</f>
        <v xml:space="preserve"> </v>
      </c>
      <c r="I8" s="115" t="str">
        <f>IF(H8="OVER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9" spans="1:9" ht="15.75" thickBot="1">
      <c r="A9" s="7"/>
      <c r="B9" s="14"/>
      <c r="C9" s="15"/>
      <c r="D9" s="15"/>
      <c r="E9" s="15"/>
      <c r="F9" s="15"/>
      <c r="G9" s="88"/>
      <c r="H9" s="64"/>
      <c r="I9" s="56"/>
    </row>
    <row r="10" spans="1:9">
      <c r="A10" s="7"/>
      <c r="B10" s="5" t="s">
        <v>27</v>
      </c>
      <c r="C10" s="6" t="s">
        <v>28</v>
      </c>
      <c r="D10" s="16" t="str">
        <f>$D$5</f>
        <v>FY2025 Approved Budget</v>
      </c>
      <c r="E10" s="2" t="str">
        <f>$E$5</f>
        <v>FY2025 Expenses</v>
      </c>
      <c r="F10" s="17" t="str">
        <f>$F$5</f>
        <v>FY2025 Difference</v>
      </c>
      <c r="G10" s="85" t="s">
        <v>29</v>
      </c>
      <c r="H10" s="64"/>
      <c r="I10" s="56"/>
    </row>
    <row r="11" spans="1:9">
      <c r="B11" s="8" t="s">
        <v>34</v>
      </c>
      <c r="C11" s="9" t="s">
        <v>35</v>
      </c>
      <c r="D11" s="68">
        <v>25.12</v>
      </c>
      <c r="E11" s="68">
        <v>13.77</v>
      </c>
      <c r="F11" s="37">
        <f t="shared" ref="F11:F13" si="2">D11-E11</f>
        <v>11.350000000000001</v>
      </c>
      <c r="G11" s="86"/>
      <c r="H11" s="64"/>
      <c r="I11" s="56"/>
    </row>
    <row r="12" spans="1:9" ht="15.75" thickBot="1">
      <c r="B12" s="10" t="s">
        <v>34</v>
      </c>
      <c r="C12" s="11" t="s">
        <v>36</v>
      </c>
      <c r="D12" s="69"/>
      <c r="E12" s="70"/>
      <c r="F12" s="38">
        <f t="shared" si="2"/>
        <v>0</v>
      </c>
      <c r="G12" s="86"/>
      <c r="H12" s="64"/>
      <c r="I12" s="56"/>
    </row>
    <row r="13" spans="1:9" ht="20.25" thickTop="1" thickBot="1">
      <c r="B13" s="152" t="s">
        <v>37</v>
      </c>
      <c r="C13" s="153"/>
      <c r="D13" s="18">
        <f>SUM(D11:D12)</f>
        <v>25.12</v>
      </c>
      <c r="E13" s="19">
        <f>SUM(E11:E12)</f>
        <v>13.77</v>
      </c>
      <c r="F13" s="49">
        <f t="shared" si="2"/>
        <v>11.350000000000001</v>
      </c>
      <c r="G13" s="89"/>
      <c r="H13" s="64" t="str">
        <f t="shared" ref="H13" si="3">IF(F13&lt;0,"OVER APPROVED BUDGET"," ")</f>
        <v xml:space="preserve"> </v>
      </c>
      <c r="I13" s="115" t="str">
        <f>IF(H13="OVER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4" spans="1:9" ht="15.75" thickBot="1">
      <c r="A14" s="7"/>
      <c r="B14" s="14"/>
      <c r="C14" s="15"/>
      <c r="D14" s="15"/>
      <c r="E14" s="15"/>
      <c r="F14" s="15"/>
      <c r="G14" s="88"/>
      <c r="H14" s="64"/>
      <c r="I14" s="56"/>
    </row>
    <row r="15" spans="1:9">
      <c r="A15" s="7"/>
      <c r="B15" s="5" t="s">
        <v>27</v>
      </c>
      <c r="C15" s="6" t="s">
        <v>28</v>
      </c>
      <c r="D15" s="44" t="str">
        <f>$D$5</f>
        <v>FY2025 Approved Budget</v>
      </c>
      <c r="E15" s="45" t="str">
        <f>$E$5</f>
        <v>FY2025 Expenses</v>
      </c>
      <c r="F15" s="46" t="str">
        <f>$F$5</f>
        <v>FY2025 Difference</v>
      </c>
      <c r="G15" s="85" t="s">
        <v>29</v>
      </c>
      <c r="H15" s="64"/>
      <c r="I15" s="56"/>
    </row>
    <row r="16" spans="1:9" ht="15.75" thickBot="1">
      <c r="B16" s="21" t="s">
        <v>38</v>
      </c>
      <c r="C16" s="22" t="s">
        <v>38</v>
      </c>
      <c r="D16" s="69"/>
      <c r="E16" s="70"/>
      <c r="F16" s="38">
        <f t="shared" ref="F16:F17" si="4">D16-E16</f>
        <v>0</v>
      </c>
      <c r="G16" s="86"/>
      <c r="H16" s="64"/>
      <c r="I16" s="56"/>
    </row>
    <row r="17" spans="1:9" ht="19.5" thickBot="1">
      <c r="B17" s="147" t="s">
        <v>39</v>
      </c>
      <c r="C17" s="148"/>
      <c r="D17" s="12">
        <f>D16</f>
        <v>0</v>
      </c>
      <c r="E17" s="13">
        <f t="shared" ref="E17" si="5">E16</f>
        <v>0</v>
      </c>
      <c r="F17" s="78">
        <f t="shared" si="4"/>
        <v>0</v>
      </c>
      <c r="G17" s="89"/>
      <c r="H17" s="64" t="str">
        <f t="shared" ref="H17" si="6">IF(F17&lt;0,"OVER APPROVED BUDGET"," ")</f>
        <v xml:space="preserve"> </v>
      </c>
      <c r="I17" s="56"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B18" s="23"/>
      <c r="C18" s="24"/>
      <c r="D18" s="25"/>
      <c r="E18" s="25"/>
      <c r="F18" s="25"/>
      <c r="G18" s="90"/>
      <c r="H18" s="64" t="str">
        <f t="shared" ref="H18:H39" si="7">IF(F18&lt;0,"OVER APPROVED BUDGET"," ")</f>
        <v xml:space="preserve"> </v>
      </c>
      <c r="I18" s="56" t="str">
        <f t="shared" ref="I18:I20" si="8">IF(H18="OVER APPROVED BUDGET","You have spent outside of your approved budget. You will either need to submit a Project Alteration Request or use departmental funds to cover the difference.", " ")</f>
        <v xml:space="preserve"> </v>
      </c>
    </row>
    <row r="19" spans="1:9" ht="19.5" thickBot="1">
      <c r="B19" s="149" t="s">
        <v>40</v>
      </c>
      <c r="C19" s="150"/>
      <c r="D19" s="150"/>
      <c r="E19" s="150"/>
      <c r="F19" s="150"/>
      <c r="G19" s="151"/>
      <c r="H19" s="64" t="str">
        <f t="shared" si="7"/>
        <v xml:space="preserve"> </v>
      </c>
      <c r="I19" s="56" t="str">
        <f t="shared" si="8"/>
        <v xml:space="preserve"> </v>
      </c>
    </row>
    <row r="20" spans="1:9">
      <c r="A20" s="7"/>
      <c r="B20" s="5" t="s">
        <v>41</v>
      </c>
      <c r="C20" s="57" t="s">
        <v>28</v>
      </c>
      <c r="D20" s="44" t="str">
        <f>$D$5</f>
        <v>FY2025 Approved Budget</v>
      </c>
      <c r="E20" s="45" t="str">
        <f>$E$5</f>
        <v>FY2025 Expenses</v>
      </c>
      <c r="F20" s="46" t="str">
        <f>$F$5</f>
        <v>FY2025 Difference</v>
      </c>
      <c r="G20" s="85" t="s">
        <v>29</v>
      </c>
      <c r="H20" s="64" t="str">
        <f t="shared" si="7"/>
        <v xml:space="preserve"> </v>
      </c>
      <c r="I20" s="56" t="str">
        <f t="shared" si="8"/>
        <v xml:space="preserve"> </v>
      </c>
    </row>
    <row r="21" spans="1:9">
      <c r="B21" s="8" t="s">
        <v>42</v>
      </c>
      <c r="C21" s="9"/>
      <c r="D21" s="79">
        <v>3287.72</v>
      </c>
      <c r="E21" s="79">
        <f>SUM(2300+692.7+32+931.1+41.96)</f>
        <v>3997.7599999999998</v>
      </c>
      <c r="F21" s="52">
        <f t="shared" ref="F21" si="9">D21-E21</f>
        <v>-710.04</v>
      </c>
      <c r="G21" s="86" t="s">
        <v>43</v>
      </c>
      <c r="H21" s="64"/>
      <c r="I21" s="56"/>
    </row>
    <row r="22" spans="1:9" ht="45.75">
      <c r="B22" s="147" t="s">
        <v>44</v>
      </c>
      <c r="C22" s="161"/>
      <c r="D22" s="18">
        <f>SUM(D21:D21)</f>
        <v>3287.72</v>
      </c>
      <c r="E22" s="19">
        <f>SUM(E21:E21)</f>
        <v>3997.7599999999998</v>
      </c>
      <c r="F22" s="20">
        <f>SUM(F21:F21)</f>
        <v>-710.04</v>
      </c>
      <c r="G22" s="89"/>
      <c r="H22" s="64"/>
      <c r="I22" s="115" t="str">
        <f>IF(H22="OVER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3" spans="1:9" ht="15.75" thickBot="1">
      <c r="B23" s="23"/>
      <c r="C23" s="24"/>
      <c r="D23" s="25"/>
      <c r="E23" s="25"/>
      <c r="F23" s="25"/>
      <c r="G23" s="90"/>
      <c r="H23" s="64"/>
      <c r="I23" s="56"/>
    </row>
    <row r="24" spans="1:9" ht="19.5" thickBot="1">
      <c r="B24" s="149" t="s">
        <v>45</v>
      </c>
      <c r="C24" s="150"/>
      <c r="D24" s="150"/>
      <c r="E24" s="150"/>
      <c r="F24" s="150"/>
      <c r="G24" s="151"/>
      <c r="H24" s="64"/>
      <c r="I24" s="56"/>
    </row>
    <row r="25" spans="1:9">
      <c r="A25" s="7"/>
      <c r="B25" s="5" t="s">
        <v>46</v>
      </c>
      <c r="C25" s="6" t="s">
        <v>28</v>
      </c>
      <c r="D25" s="44" t="str">
        <f>$D$5</f>
        <v>FY2025 Approved Budget</v>
      </c>
      <c r="E25" s="45" t="str">
        <f>$E$5</f>
        <v>FY2025 Expenses</v>
      </c>
      <c r="F25" s="46" t="str">
        <f>$F$5</f>
        <v>FY2025 Difference</v>
      </c>
      <c r="G25" s="85" t="s">
        <v>29</v>
      </c>
      <c r="H25" s="64"/>
      <c r="I25" s="56"/>
    </row>
    <row r="26" spans="1:9" ht="15.75" thickBot="1">
      <c r="B26" s="8" t="s">
        <v>45</v>
      </c>
      <c r="C26" s="9"/>
      <c r="D26" s="50"/>
      <c r="E26" s="66"/>
      <c r="F26" s="52">
        <f t="shared" ref="F26" si="10">D26-E26</f>
        <v>0</v>
      </c>
      <c r="G26" s="91"/>
      <c r="H26" s="64"/>
      <c r="I26" s="56"/>
    </row>
    <row r="27" spans="1:9" ht="20.25" thickTop="1" thickBot="1">
      <c r="B27" s="152" t="s">
        <v>47</v>
      </c>
      <c r="C27" s="153"/>
      <c r="D27" s="18">
        <f>SUM(D26:D26)</f>
        <v>0</v>
      </c>
      <c r="E27" s="19">
        <f>SUM(E26:E26)</f>
        <v>0</v>
      </c>
      <c r="F27" s="20">
        <f>D27-E27</f>
        <v>0</v>
      </c>
      <c r="G27" s="89"/>
      <c r="H27" s="64" t="str">
        <f t="shared" ref="H27" si="11">IF(F27&lt;0,"OVER APPROVED BUDGET"," ")</f>
        <v xml:space="preserve"> </v>
      </c>
      <c r="I27" s="115" t="str">
        <f>IF(H27="OVER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8" spans="1:9" ht="15.75" thickBot="1">
      <c r="B28" s="26"/>
      <c r="C28" s="27"/>
      <c r="D28" s="15"/>
      <c r="E28" s="15"/>
      <c r="F28" s="15"/>
      <c r="G28" s="88"/>
      <c r="H28" s="64"/>
      <c r="I28" s="56"/>
    </row>
    <row r="29" spans="1:9" ht="19.5" thickBot="1">
      <c r="B29" s="149" t="s">
        <v>48</v>
      </c>
      <c r="C29" s="150"/>
      <c r="D29" s="150"/>
      <c r="E29" s="150"/>
      <c r="F29" s="150"/>
      <c r="G29" s="151"/>
      <c r="H29" s="64"/>
      <c r="I29" s="56"/>
    </row>
    <row r="30" spans="1:9">
      <c r="A30" s="7"/>
      <c r="B30" s="5" t="s">
        <v>46</v>
      </c>
      <c r="C30" s="6" t="s">
        <v>28</v>
      </c>
      <c r="D30" s="44" t="str">
        <f>$D$5</f>
        <v>FY2025 Approved Budget</v>
      </c>
      <c r="E30" s="45" t="str">
        <f>$E$5</f>
        <v>FY2025 Expenses</v>
      </c>
      <c r="F30" s="46" t="str">
        <f>$F$5</f>
        <v>FY2025 Difference</v>
      </c>
      <c r="G30" s="85" t="s">
        <v>29</v>
      </c>
      <c r="H30" s="64"/>
      <c r="I30" s="56"/>
    </row>
    <row r="31" spans="1:9">
      <c r="B31" s="8" t="s">
        <v>49</v>
      </c>
      <c r="C31" s="71"/>
      <c r="D31" s="50"/>
      <c r="E31" s="66"/>
      <c r="F31" s="52">
        <f t="shared" ref="F31" si="12">D31-E31</f>
        <v>0</v>
      </c>
      <c r="G31" s="92"/>
      <c r="H31" s="64"/>
      <c r="I31" s="56"/>
    </row>
    <row r="32" spans="1:9">
      <c r="B32" s="8" t="s">
        <v>50</v>
      </c>
      <c r="C32" s="71"/>
      <c r="D32" s="50"/>
      <c r="E32" s="66"/>
      <c r="F32" s="52">
        <f t="shared" ref="F32:F33" si="13">D32-E32</f>
        <v>0</v>
      </c>
      <c r="G32" s="92"/>
      <c r="H32" s="64"/>
      <c r="I32" s="56"/>
    </row>
    <row r="33" spans="1:9">
      <c r="B33" s="48" t="s">
        <v>51</v>
      </c>
      <c r="C33" s="72"/>
      <c r="D33" s="54"/>
      <c r="E33" s="73"/>
      <c r="F33" s="52">
        <f t="shared" si="13"/>
        <v>0</v>
      </c>
      <c r="G33" s="92"/>
      <c r="H33" s="64"/>
      <c r="I33" s="56"/>
    </row>
    <row r="34" spans="1:9" ht="15.75" thickBot="1">
      <c r="B34" s="10" t="s">
        <v>52</v>
      </c>
      <c r="C34" s="74"/>
      <c r="D34" s="51">
        <v>50</v>
      </c>
      <c r="E34" s="67"/>
      <c r="F34" s="53">
        <f>D34-E34</f>
        <v>50</v>
      </c>
      <c r="G34" s="92"/>
      <c r="H34" s="64"/>
      <c r="I34" s="56"/>
    </row>
    <row r="35" spans="1:9" ht="20.25" thickTop="1" thickBot="1">
      <c r="B35" s="147" t="s">
        <v>53</v>
      </c>
      <c r="C35" s="148"/>
      <c r="D35" s="18">
        <f>SUM(D31:D34)</f>
        <v>50</v>
      </c>
      <c r="E35" s="19">
        <f>SUM(E31:E34)</f>
        <v>0</v>
      </c>
      <c r="F35" s="20">
        <f>D35-E35</f>
        <v>50</v>
      </c>
      <c r="G35" s="89"/>
      <c r="H35" s="64" t="str">
        <f t="shared" ref="H35" si="14">IF(F35&lt;0,"OVER APPROVED BUDGET"," ")</f>
        <v xml:space="preserve"> </v>
      </c>
      <c r="I35" s="115" t="str">
        <f>IF(H35="OVER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6" spans="1:9" ht="15.75" thickBot="1">
      <c r="B36" s="23"/>
      <c r="C36" s="24"/>
      <c r="D36" s="25"/>
      <c r="E36" s="25"/>
      <c r="F36" s="25"/>
      <c r="G36" s="90"/>
      <c r="H36" s="64"/>
      <c r="I36" s="56"/>
    </row>
    <row r="37" spans="1:9" ht="19.5" thickBot="1">
      <c r="B37" s="154" t="s">
        <v>54</v>
      </c>
      <c r="C37" s="155"/>
      <c r="D37" s="155"/>
      <c r="E37" s="155"/>
      <c r="F37" s="155"/>
      <c r="G37" s="156"/>
      <c r="H37" s="64"/>
      <c r="I37" s="56"/>
    </row>
    <row r="38" spans="1:9">
      <c r="A38" s="7"/>
      <c r="B38" s="14"/>
      <c r="C38" s="15"/>
      <c r="D38" s="44" t="str">
        <f>$D$5</f>
        <v>FY2025 Approved Budget</v>
      </c>
      <c r="E38" s="45" t="str">
        <f>$E$5</f>
        <v>FY2025 Expenses</v>
      </c>
      <c r="F38" s="46" t="str">
        <f>$F$5</f>
        <v>FY2025 Difference</v>
      </c>
      <c r="G38" s="85" t="s">
        <v>29</v>
      </c>
      <c r="H38" s="64"/>
      <c r="I38" s="56"/>
    </row>
    <row r="39" spans="1:9" ht="45.75">
      <c r="B39" s="152" t="s">
        <v>55</v>
      </c>
      <c r="C39" s="153"/>
      <c r="D39" s="35">
        <f>SUM(D8,D13,D17,D22,D27,D35,)</f>
        <v>4618.84</v>
      </c>
      <c r="E39" s="36">
        <f>SUM(E8,E13,E17,E22,E27,E35,)</f>
        <v>4700</v>
      </c>
      <c r="F39" s="60">
        <f>D39-E39</f>
        <v>-81.159999999999854</v>
      </c>
      <c r="G39" s="89"/>
      <c r="H39" s="64"/>
      <c r="I39" s="115"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9"/>
      <c r="C40" s="25"/>
      <c r="D40" s="25"/>
      <c r="E40" s="25"/>
      <c r="F40" s="25"/>
      <c r="G40" s="90"/>
      <c r="H40" s="64"/>
      <c r="I40" s="56"/>
    </row>
    <row r="41" spans="1:9" s="31" customFormat="1" ht="27" thickBot="1">
      <c r="A41" s="30"/>
      <c r="B41" s="157" t="str">
        <f>_xlfn.CONCAT('Project Information Summary'!C10, " ", "Budget Summary")</f>
        <v>FY2025 Budget Summary</v>
      </c>
      <c r="C41" s="158"/>
      <c r="D41" s="159"/>
      <c r="E41" s="159"/>
      <c r="F41" s="159"/>
      <c r="G41" s="160"/>
      <c r="H41" s="64"/>
      <c r="I41" s="56"/>
    </row>
    <row r="42" spans="1:9">
      <c r="B42" s="14"/>
      <c r="C42" s="15"/>
      <c r="D42" s="44" t="str">
        <f>$D$5</f>
        <v>FY2025 Approved Budget</v>
      </c>
      <c r="E42" s="45" t="str">
        <f>$E$5</f>
        <v>FY2025 Expenses</v>
      </c>
      <c r="F42" s="46" t="str">
        <f>$F$5</f>
        <v>FY2025 Difference</v>
      </c>
      <c r="G42" s="85" t="s">
        <v>29</v>
      </c>
      <c r="H42" s="64"/>
      <c r="I42" s="56"/>
    </row>
    <row r="43" spans="1:9" ht="27" thickBot="1">
      <c r="B43" s="142" t="s">
        <v>56</v>
      </c>
      <c r="C43" s="143"/>
      <c r="D43" s="58">
        <f>ROUNDUP(D39,-2)</f>
        <v>4700</v>
      </c>
      <c r="E43" s="36">
        <f>E39</f>
        <v>4700</v>
      </c>
      <c r="F43" s="59">
        <f>D43-E43</f>
        <v>0</v>
      </c>
      <c r="G43" s="89"/>
      <c r="H43" s="64" t="str">
        <f t="shared" ref="H43" si="15">IF(F43&lt;0,"OVER APPROVED BUDGET"," ")</f>
        <v xml:space="preserve"> </v>
      </c>
      <c r="I43" s="115" t="str">
        <f>IF(H43="OVER APPROVED BUDGET","You appear to have spent outside of your approved budget. Any deficit in this project account is the responsibility of the department/project to fill, not that of the Campus Sustainability Fund. ", " ")</f>
        <v xml:space="preserve"> </v>
      </c>
    </row>
    <row r="44" spans="1:9">
      <c r="B44" s="14"/>
      <c r="C44" s="15"/>
      <c r="D44" s="28"/>
      <c r="E44" s="28"/>
      <c r="F44" s="28"/>
      <c r="G44" s="93"/>
      <c r="H44" s="64"/>
      <c r="I44" s="56"/>
    </row>
    <row r="45" spans="1:9" ht="15.75" thickBot="1">
      <c r="B45" s="29"/>
      <c r="C45" s="25"/>
      <c r="D45" s="25"/>
      <c r="E45" s="25"/>
      <c r="F45" s="25"/>
      <c r="G45" s="90"/>
      <c r="H45" s="64"/>
      <c r="I45" s="56"/>
    </row>
    <row r="46" spans="1:9" ht="27" thickBot="1">
      <c r="B46" s="157" t="s">
        <v>57</v>
      </c>
      <c r="C46" s="158"/>
      <c r="D46" s="158"/>
      <c r="E46" s="158"/>
      <c r="F46" s="158"/>
      <c r="G46" s="160"/>
      <c r="H46" s="64"/>
      <c r="I46" s="56"/>
    </row>
    <row r="47" spans="1:9">
      <c r="B47" s="14"/>
      <c r="C47" s="15"/>
      <c r="D47" s="144" t="str">
        <f>'Project Information Summary'!C10</f>
        <v>FY2025</v>
      </c>
      <c r="E47" s="145"/>
      <c r="F47" s="146"/>
      <c r="G47" s="94" t="s">
        <v>29</v>
      </c>
      <c r="H47" s="64"/>
      <c r="I47" s="56"/>
    </row>
    <row r="48" spans="1:9" ht="27" thickBot="1">
      <c r="B48" s="142" t="s">
        <v>58</v>
      </c>
      <c r="C48" s="143"/>
      <c r="D48" s="63"/>
      <c r="E48" s="62">
        <f>IF(F43&lt;0,0,F43)</f>
        <v>0</v>
      </c>
      <c r="F48" s="80"/>
      <c r="G48" s="95"/>
      <c r="H48" s="64" t="str">
        <f>IF(E48&gt;F43,"OVER APPROVED BUDGET"," ")</f>
        <v xml:space="preserve"> </v>
      </c>
      <c r="I48" s="115" t="str">
        <f>IF(H48="OVER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9" spans="2:9" ht="30" customHeight="1">
      <c r="B49" s="32"/>
      <c r="C49" s="33"/>
      <c r="D49" s="34"/>
      <c r="E49" s="34"/>
      <c r="F49" s="34"/>
      <c r="G49" s="96"/>
      <c r="H49" s="65"/>
      <c r="I49" s="115" t="str">
        <f>IF(H49="UNDER APPROVED BUDGET","You have spent within your approved budget. Any remaining funding will be transferred back to the CSF for redistribution in future grant cycles.", " ")</f>
        <v xml:space="preserve"> </v>
      </c>
    </row>
    <row r="50" spans="2:9">
      <c r="B50" s="32"/>
      <c r="C50" s="33"/>
      <c r="D50" s="34"/>
      <c r="E50" s="34"/>
      <c r="F50" s="34"/>
      <c r="G50" s="96"/>
    </row>
    <row r="51" spans="2:9">
      <c r="B51" s="32"/>
      <c r="C51" s="33"/>
      <c r="D51" s="34"/>
      <c r="E51" s="34"/>
      <c r="F51" s="34"/>
      <c r="G51" s="96"/>
    </row>
    <row r="52" spans="2:9">
      <c r="B52" s="32"/>
      <c r="C52" s="33"/>
      <c r="D52" s="34"/>
      <c r="E52" s="34"/>
      <c r="F52" s="34"/>
      <c r="G52" s="96"/>
    </row>
    <row r="53" spans="2:9">
      <c r="B53" s="33"/>
      <c r="C53" s="33"/>
      <c r="D53" s="34"/>
      <c r="E53" s="34"/>
      <c r="F53" s="34"/>
      <c r="G53" s="96"/>
    </row>
  </sheetData>
  <protectedRanges>
    <protectedRange sqref="C31:E34" name="Travel"/>
    <protectedRange sqref="C26:F26 F31:F34" name="Capital Equipment"/>
    <protectedRange sqref="C21:F21" name="Supplies"/>
    <protectedRange sqref="G6:G8 G11:G13 G16:G17 G39 G43 G48 G21:G22 G26:G27 G31:G35" name="Notes"/>
  </protectedRanges>
  <mergeCells count="18">
    <mergeCell ref="B2:G2"/>
    <mergeCell ref="B4:G4"/>
    <mergeCell ref="B22:C22"/>
    <mergeCell ref="B13:C13"/>
    <mergeCell ref="B19:G19"/>
    <mergeCell ref="B17:C17"/>
    <mergeCell ref="B8:C8"/>
    <mergeCell ref="B48:C48"/>
    <mergeCell ref="D47:F47"/>
    <mergeCell ref="B35:C35"/>
    <mergeCell ref="B24:G24"/>
    <mergeCell ref="B27:C27"/>
    <mergeCell ref="B29:G29"/>
    <mergeCell ref="B37:G37"/>
    <mergeCell ref="B39:C39"/>
    <mergeCell ref="B43:C43"/>
    <mergeCell ref="B41:G41"/>
    <mergeCell ref="B46:G46"/>
  </mergeCells>
  <conditionalFormatting sqref="F1:F1048576">
    <cfRule type="cellIs" dxfId="1" priority="2" operator="lessThan">
      <formula>0</formula>
    </cfRule>
  </conditionalFormatting>
  <conditionalFormatting sqref="H6:H49">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4:G24"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C07958DB-BD35-45B4-881E-0A6F2C0B5869}"/>
</file>

<file path=customXml/itemProps2.xml><?xml version="1.0" encoding="utf-8"?>
<ds:datastoreItem xmlns:ds="http://schemas.openxmlformats.org/officeDocument/2006/customXml" ds:itemID="{32863B92-FCCE-4274-B119-5A49FB5B4755}"/>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2025-07-26T21:28:28Z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