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2"/>
  <workbookPr/>
  <mc:AlternateContent xmlns:mc="http://schemas.openxmlformats.org/markup-compatibility/2006">
    <mc:Choice Requires="x15">
      <x15ac:absPath xmlns:x15ac="http://schemas.microsoft.com/office/spreadsheetml/2010/11/ac" url="C:\Users\emilyhaworth\Downloads\"/>
    </mc:Choice>
  </mc:AlternateContent>
  <xr:revisionPtr revIDLastSave="0" documentId="8_{80FA0294-9819-45A6-BD07-E3DE53809FCC}" xr6:coauthVersionLast="47" xr6:coauthVersionMax="47" xr10:uidLastSave="{00000000-0000-0000-0000-000000000000}"/>
  <bookViews>
    <workbookView xWindow="-120" yWindow="-120" windowWidth="29040" windowHeight="15720" xr2:uid="{00000000-000D-0000-FFFF-FFFF00000000}"/>
  </bookViews>
  <sheets>
    <sheet name="Project Information Summary" sheetId="3" r:id="rId1"/>
    <sheet name="Operating Budge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dEFaCYVPQCMW7aTHlj8ocpa6SAQ=="/>
    </ext>
  </extLst>
</workbook>
</file>

<file path=xl/calcChain.xml><?xml version="1.0" encoding="utf-8"?>
<calcChain xmlns="http://schemas.openxmlformats.org/spreadsheetml/2006/main">
  <c r="B2" i="1" l="1"/>
  <c r="B2" i="3"/>
  <c r="F35" i="1"/>
  <c r="F30" i="1"/>
  <c r="F6" i="1"/>
  <c r="F13" i="1"/>
  <c r="F25" i="1"/>
  <c r="D39" i="3"/>
  <c r="C39" i="3"/>
  <c r="E29" i="3"/>
  <c r="C28" i="3"/>
  <c r="D28" i="3"/>
  <c r="D36" i="3"/>
  <c r="E39" i="3"/>
  <c r="E28" i="3"/>
  <c r="C36" i="3"/>
  <c r="D34" i="3"/>
  <c r="C34" i="3"/>
  <c r="B28" i="3"/>
  <c r="E30" i="3"/>
  <c r="E31" i="3"/>
  <c r="E32" i="3"/>
  <c r="E33" i="3"/>
  <c r="E34" i="3" l="1"/>
  <c r="D51" i="1" l="1"/>
  <c r="B45" i="1"/>
  <c r="E16" i="3"/>
  <c r="F5" i="1" s="1"/>
  <c r="D16" i="3"/>
  <c r="C16" i="3"/>
  <c r="D5" i="1" s="1"/>
  <c r="D20" i="3"/>
  <c r="C20" i="3"/>
  <c r="D19" i="3"/>
  <c r="C19" i="3"/>
  <c r="D18" i="3"/>
  <c r="C18" i="3"/>
  <c r="D17" i="3"/>
  <c r="C17" i="3"/>
  <c r="E5" i="1" l="1"/>
  <c r="F46" i="1" l="1"/>
  <c r="E46" i="1"/>
  <c r="D46" i="1"/>
  <c r="F42" i="1"/>
  <c r="E42" i="1"/>
  <c r="D42" i="1"/>
  <c r="F34" i="1"/>
  <c r="E34" i="1"/>
  <c r="D34" i="1"/>
  <c r="F29" i="1"/>
  <c r="E29" i="1"/>
  <c r="D29" i="1"/>
  <c r="F24" i="1"/>
  <c r="H24" i="1" s="1"/>
  <c r="I24" i="1" s="1"/>
  <c r="E24" i="1"/>
  <c r="D24" i="1"/>
  <c r="F19" i="1"/>
  <c r="E19" i="1"/>
  <c r="D19" i="1"/>
  <c r="F12" i="1"/>
  <c r="E12" i="1"/>
  <c r="D12" i="1"/>
  <c r="F7" i="1"/>
  <c r="F8" i="1"/>
  <c r="F9" i="1"/>
  <c r="H22" i="1"/>
  <c r="I22" i="1" s="1"/>
  <c r="H23" i="1"/>
  <c r="I23" i="1" s="1"/>
  <c r="F38" i="1"/>
  <c r="F37" i="1"/>
  <c r="F36" i="1"/>
  <c r="F20" i="1" l="1"/>
  <c r="F16" i="1"/>
  <c r="F15" i="1"/>
  <c r="E19" i="3" s="1"/>
  <c r="F14" i="1"/>
  <c r="E18" i="3" s="1"/>
  <c r="E17" i="3"/>
  <c r="E20" i="3" l="1"/>
  <c r="E39" i="1"/>
  <c r="D23" i="3" s="1"/>
  <c r="D39" i="1"/>
  <c r="C23" i="3" s="1"/>
  <c r="F39" i="1" l="1"/>
  <c r="D26" i="1"/>
  <c r="C21" i="3" s="1"/>
  <c r="D31" i="1"/>
  <c r="C22" i="3" s="1"/>
  <c r="E31" i="1"/>
  <c r="D22" i="3" s="1"/>
  <c r="E26" i="1"/>
  <c r="D21" i="3" s="1"/>
  <c r="F26" i="1"/>
  <c r="E21" i="3" s="1"/>
  <c r="H39" i="1" l="1"/>
  <c r="I39" i="1" s="1"/>
  <c r="E23" i="3"/>
  <c r="H26" i="1"/>
  <c r="I26" i="1" s="1"/>
  <c r="F31" i="1"/>
  <c r="D21" i="1"/>
  <c r="E21" i="1"/>
  <c r="E22" i="3" l="1"/>
  <c r="H31" i="1"/>
  <c r="I31" i="1" s="1"/>
  <c r="F21" i="1"/>
  <c r="H21" i="1" s="1"/>
  <c r="I21" i="1" s="1"/>
  <c r="E10" i="1"/>
  <c r="D10" i="1" l="1"/>
  <c r="F10" i="1" s="1"/>
  <c r="H10" i="1" s="1"/>
  <c r="I10" i="1" s="1"/>
  <c r="E17" i="1"/>
  <c r="E43" i="1" s="1"/>
  <c r="E47" i="1" s="1"/>
  <c r="D17" i="1"/>
  <c r="F17" i="1" l="1"/>
  <c r="H17" i="1" s="1"/>
  <c r="I17" i="1" s="1"/>
  <c r="D43" i="1"/>
  <c r="D47" i="1" s="1"/>
  <c r="C25" i="3" s="1"/>
  <c r="F43" i="1" l="1"/>
  <c r="H43" i="1" s="1"/>
  <c r="I43" i="1" s="1"/>
  <c r="D24" i="3"/>
  <c r="D37" i="3" l="1"/>
  <c r="D40" i="3" s="1"/>
  <c r="C24" i="3"/>
  <c r="D25" i="3"/>
  <c r="E24" i="3"/>
  <c r="C37" i="3" l="1"/>
  <c r="C40" i="3" s="1"/>
  <c r="F47" i="1"/>
  <c r="E52" i="1" l="1"/>
  <c r="H53" i="1" s="1"/>
  <c r="I53" i="1" s="1"/>
  <c r="E25" i="3"/>
  <c r="E40" i="3"/>
  <c r="H47" i="1"/>
  <c r="H52" i="1"/>
  <c r="I52" i="1" s="1"/>
  <c r="F40" i="3" l="1"/>
  <c r="G40" i="3" s="1"/>
  <c r="F24" i="3"/>
  <c r="G24" i="3" s="1"/>
  <c r="I47" i="1"/>
</calcChain>
</file>

<file path=xl/sharedStrings.xml><?xml version="1.0" encoding="utf-8"?>
<sst xmlns="http://schemas.openxmlformats.org/spreadsheetml/2006/main" count="88" uniqueCount="64">
  <si>
    <t>Project Information Summary</t>
  </si>
  <si>
    <t>Project Name</t>
  </si>
  <si>
    <t>Pollinator Equity Project</t>
  </si>
  <si>
    <t>Department Name</t>
  </si>
  <si>
    <t>School of Natural Resources</t>
  </si>
  <si>
    <t>KFS Account Number</t>
  </si>
  <si>
    <t>Subaccount Number</t>
  </si>
  <si>
    <t>Project Code</t>
  </si>
  <si>
    <t>MG 23.08</t>
  </si>
  <si>
    <t>Fiscal Year</t>
  </si>
  <si>
    <t>FY2025</t>
  </si>
  <si>
    <t xml:space="preserve">Progress Report </t>
  </si>
  <si>
    <t>Project Start Date</t>
  </si>
  <si>
    <t>Project End Date</t>
  </si>
  <si>
    <t>Project Budget Summary</t>
  </si>
  <si>
    <t>Total Full Benefit Employee Wages &amp; ERE</t>
  </si>
  <si>
    <t>Total Ancillary Employee Wages &amp; ERE</t>
  </si>
  <si>
    <t>Total Student Employee Wages &amp; ERE</t>
  </si>
  <si>
    <t>Total Graduate Assistant Stipends, ERE, &amp; Tuition Remission</t>
  </si>
  <si>
    <t>Total Supplies &amp; Related Operations</t>
  </si>
  <si>
    <t>Total Capital Equipment</t>
  </si>
  <si>
    <t>Total Travel</t>
  </si>
  <si>
    <t>Total Budget</t>
  </si>
  <si>
    <t>Rounded Budget</t>
  </si>
  <si>
    <t>Additional Funding Sources Summary</t>
  </si>
  <si>
    <t xml:space="preserve">Total Additional Funding Sources     </t>
  </si>
  <si>
    <t xml:space="preserve">Total Project Funding Across All Sources     </t>
  </si>
  <si>
    <t xml:space="preserve">Percent of Project Funded by the CSF     </t>
  </si>
  <si>
    <t>Personnel, Employee Related Expenses, &amp; Tuition Remission</t>
  </si>
  <si>
    <t>Category</t>
  </si>
  <si>
    <t>Expense Summary</t>
  </si>
  <si>
    <t>Notes and/or Justification of Expense</t>
  </si>
  <si>
    <t>Personnel Wages</t>
  </si>
  <si>
    <t>Full Benefit Employees (Staff &amp; Faculty) Wages</t>
  </si>
  <si>
    <t>Ancillary Employees Wages</t>
  </si>
  <si>
    <t>Student Employees Wages</t>
  </si>
  <si>
    <t>Graduate Assistants Stipends</t>
  </si>
  <si>
    <t xml:space="preserve">Total Personnel Wages     </t>
  </si>
  <si>
    <t>Employee Related Expenses (ERE)</t>
  </si>
  <si>
    <t xml:space="preserve">Full Benefit Employees ERE </t>
  </si>
  <si>
    <t xml:space="preserve">Ancillary Employees ERE </t>
  </si>
  <si>
    <t xml:space="preserve">Student Employees ERE </t>
  </si>
  <si>
    <t xml:space="preserve">Graduate Assistants ERE </t>
  </si>
  <si>
    <t xml:space="preserve">Total Employee Related Expenses     </t>
  </si>
  <si>
    <t xml:space="preserve">Graduate Assistant Tuition Remission </t>
  </si>
  <si>
    <t>Total Tuition Remission</t>
  </si>
  <si>
    <t>Supplies &amp; Related Operations</t>
  </si>
  <si>
    <t>Category (Object Codes 3000-5935)</t>
  </si>
  <si>
    <t>Supplies/Operations Expenses</t>
  </si>
  <si>
    <t xml:space="preserve">Total Supplies &amp; Related Operations     </t>
  </si>
  <si>
    <t>Capital Equipment</t>
  </si>
  <si>
    <t>Category  (Object Codes 6000-6342)</t>
  </si>
  <si>
    <t xml:space="preserve">Total Capital Equipment     </t>
  </si>
  <si>
    <t>Travel</t>
  </si>
  <si>
    <t>Air Travel</t>
  </si>
  <si>
    <t>Ground Travel</t>
  </si>
  <si>
    <t>Hotels</t>
  </si>
  <si>
    <t>Other Travel</t>
  </si>
  <si>
    <t xml:space="preserve">Total Travel     </t>
  </si>
  <si>
    <t>Subtotal Annual Grant Approved Budget</t>
  </si>
  <si>
    <t xml:space="preserve">Subtotal All Expenses     </t>
  </si>
  <si>
    <t>Total Project Expenses</t>
  </si>
  <si>
    <t>Balance Remaining</t>
  </si>
  <si>
    <t>Total Amount in Sub-Account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</si>
</sst>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dd\-mmm\-yy"/>
    <numFmt numFmtId="165" formatCode="[$-409]mmmm\ d\,\ yyyy;@"/>
  </numFmts>
  <fonts count="17">
    <font>
      <sz val="11"/>
      <color theme="1"/>
      <name val="Arial"/>
    </font>
    <font>
      <sz val="11"/>
      <color theme="1"/>
      <name val="Arial"/>
      <family val="2"/>
    </font>
    <font>
      <b/>
      <sz val="11"/>
      <color theme="0"/>
      <name val="Calibri"/>
      <family val="2"/>
      <scheme val="major"/>
    </font>
    <font>
      <sz val="11"/>
      <color theme="1"/>
      <name val="Calibri"/>
      <family val="2"/>
      <scheme val="major"/>
    </font>
    <font>
      <b/>
      <sz val="20"/>
      <color rgb="FFFFFFFF"/>
      <name val="Calibri"/>
      <family val="2"/>
      <scheme val="major"/>
    </font>
    <font>
      <b/>
      <sz val="11"/>
      <color theme="1"/>
      <name val="Calibri"/>
      <family val="2"/>
      <scheme val="major"/>
    </font>
    <font>
      <b/>
      <sz val="11"/>
      <color rgb="FFFFFFFF"/>
      <name val="Calibri"/>
      <family val="2"/>
      <scheme val="major"/>
    </font>
    <font>
      <b/>
      <sz val="14"/>
      <color theme="0"/>
      <name val="Calibri"/>
      <family val="2"/>
      <scheme val="major"/>
    </font>
    <font>
      <sz val="11"/>
      <color theme="0"/>
      <name val="Calibri"/>
      <family val="2"/>
      <scheme val="major"/>
    </font>
    <font>
      <b/>
      <sz val="20"/>
      <color theme="0"/>
      <name val="Calibri"/>
      <family val="2"/>
      <scheme val="major"/>
    </font>
    <font>
      <b/>
      <sz val="11"/>
      <name val="Calibri"/>
      <family val="2"/>
      <scheme val="major"/>
    </font>
    <font>
      <sz val="11"/>
      <color theme="1"/>
      <name val="Arial"/>
      <family val="2"/>
    </font>
    <font>
      <sz val="11"/>
      <name val="Calibri"/>
      <family val="2"/>
      <scheme val="major"/>
    </font>
    <font>
      <b/>
      <sz val="11"/>
      <color rgb="FFFF0000"/>
      <name val="Calibri"/>
      <family val="2"/>
      <scheme val="major"/>
    </font>
    <font>
      <b/>
      <sz val="11"/>
      <color theme="9"/>
      <name val="Calibri"/>
      <family val="2"/>
      <scheme val="major"/>
    </font>
    <font>
      <b/>
      <sz val="14"/>
      <name val="Calibri"/>
      <family val="2"/>
      <scheme val="major"/>
    </font>
    <font>
      <sz val="11"/>
      <color rgb="FF000000"/>
      <name val="Calibri"/>
      <family val="2"/>
    </font>
  </fonts>
  <fills count="9">
    <fill>
      <patternFill patternType="none"/>
    </fill>
    <fill>
      <patternFill patternType="gray125"/>
    </fill>
    <fill>
      <patternFill patternType="solid">
        <fgColor rgb="FF0C234B"/>
        <bgColor rgb="FF002060"/>
      </patternFill>
    </fill>
    <fill>
      <patternFill patternType="solid">
        <fgColor rgb="FF0C234B"/>
        <bgColor indexed="64"/>
      </patternFill>
    </fill>
    <fill>
      <patternFill patternType="solid">
        <fgColor rgb="FFAB0520"/>
        <bgColor rgb="FFD8D8D8"/>
      </patternFill>
    </fill>
    <fill>
      <patternFill patternType="solid">
        <fgColor rgb="FFAB0520"/>
        <bgColor indexed="64"/>
      </patternFill>
    </fill>
    <fill>
      <patternFill patternType="solid">
        <fgColor rgb="FF81D3EB"/>
        <bgColor indexed="64"/>
      </patternFill>
    </fill>
    <fill>
      <patternFill patternType="solid">
        <fgColor theme="0" tint="-4.9989318521683403E-2"/>
        <bgColor indexed="64"/>
      </patternFill>
    </fill>
    <fill>
      <patternFill patternType="solid">
        <fgColor rgb="FFFFC000"/>
        <bgColor indexed="64"/>
      </patternFill>
    </fill>
  </fills>
  <borders count="60">
    <border>
      <left/>
      <right/>
      <top/>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1" fillId="0" borderId="0" applyFont="0" applyFill="0" applyBorder="0" applyAlignment="0" applyProtection="0"/>
  </cellStyleXfs>
  <cellXfs count="165">
    <xf numFmtId="0" fontId="0" fillId="0" borderId="0" xfId="0"/>
    <xf numFmtId="0" fontId="3" fillId="0" borderId="0" xfId="0" applyFont="1"/>
    <xf numFmtId="0" fontId="5" fillId="0" borderId="10" xfId="0" applyFont="1" applyBorder="1" applyAlignment="1">
      <alignment horizontal="center" vertical="center"/>
    </xf>
    <xf numFmtId="0" fontId="6" fillId="7" borderId="15" xfId="0" applyFont="1" applyFill="1" applyBorder="1" applyAlignment="1">
      <alignment horizontal="center" vertical="center"/>
    </xf>
    <xf numFmtId="0" fontId="6" fillId="7" borderId="17" xfId="0" applyFont="1" applyFill="1" applyBorder="1" applyAlignment="1">
      <alignment horizontal="center" vertical="center"/>
    </xf>
    <xf numFmtId="0" fontId="5" fillId="0" borderId="19" xfId="0" applyFont="1" applyBorder="1" applyAlignment="1">
      <alignment horizontal="left" vertical="center"/>
    </xf>
    <xf numFmtId="0" fontId="5" fillId="0" borderId="26" xfId="0" applyFont="1" applyBorder="1" applyAlignment="1">
      <alignment horizontal="left" vertical="center"/>
    </xf>
    <xf numFmtId="0" fontId="3" fillId="0" borderId="1" xfId="0" applyFont="1" applyBorder="1"/>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8" xfId="0" applyFont="1" applyBorder="1" applyAlignment="1">
      <alignment horizontal="left" vertical="center"/>
    </xf>
    <xf numFmtId="44" fontId="3" fillId="0" borderId="37" xfId="1" applyFont="1" applyBorder="1" applyAlignment="1">
      <alignment horizontal="center" vertical="center"/>
    </xf>
    <xf numFmtId="44" fontId="3" fillId="0" borderId="32" xfId="1" applyFont="1" applyBorder="1" applyAlignment="1">
      <alignment horizontal="center" vertical="center"/>
    </xf>
    <xf numFmtId="0" fontId="3" fillId="7" borderId="5" xfId="0" applyFont="1" applyFill="1" applyBorder="1" applyAlignment="1">
      <alignment horizontal="left" vertical="center"/>
    </xf>
    <xf numFmtId="0" fontId="3" fillId="7" borderId="1" xfId="0" applyFont="1" applyFill="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44" fontId="3" fillId="0" borderId="7" xfId="1" applyFont="1" applyBorder="1" applyAlignment="1">
      <alignment horizontal="center" vertical="center"/>
    </xf>
    <xf numFmtId="44" fontId="3" fillId="0" borderId="47" xfId="1" applyFont="1" applyBorder="1" applyAlignment="1">
      <alignment horizontal="center" vertical="center"/>
    </xf>
    <xf numFmtId="44" fontId="3" fillId="0" borderId="9" xfId="1" applyFont="1" applyBorder="1" applyAlignment="1">
      <alignment horizontal="center" vertical="center"/>
    </xf>
    <xf numFmtId="0" fontId="3" fillId="0" borderId="37" xfId="0" applyFont="1" applyBorder="1" applyAlignment="1">
      <alignment horizontal="left" vertical="center"/>
    </xf>
    <xf numFmtId="0" fontId="3" fillId="0" borderId="40" xfId="0" applyFont="1" applyBorder="1" applyAlignment="1">
      <alignment horizontal="left" vertical="center"/>
    </xf>
    <xf numFmtId="0" fontId="3" fillId="7" borderId="15" xfId="0" applyFont="1" applyFill="1" applyBorder="1" applyAlignment="1">
      <alignment horizontal="left" vertical="center"/>
    </xf>
    <xf numFmtId="0" fontId="3" fillId="7" borderId="17" xfId="0" applyFont="1" applyFill="1" applyBorder="1" applyAlignment="1">
      <alignment horizontal="left" vertical="center"/>
    </xf>
    <xf numFmtId="0" fontId="3" fillId="7" borderId="8" xfId="0" applyFont="1" applyFill="1" applyBorder="1" applyAlignment="1">
      <alignment horizontal="left" vertical="center"/>
    </xf>
    <xf numFmtId="0" fontId="3" fillId="7" borderId="2" xfId="0" applyFont="1" applyFill="1" applyBorder="1" applyAlignment="1">
      <alignment horizontal="left" vertical="center"/>
    </xf>
    <xf numFmtId="0" fontId="3" fillId="7" borderId="3" xfId="0" applyFont="1" applyFill="1" applyBorder="1" applyAlignment="1">
      <alignment horizontal="left" vertical="center"/>
    </xf>
    <xf numFmtId="44" fontId="5" fillId="7" borderId="3" xfId="0" applyNumberFormat="1" applyFont="1" applyFill="1" applyBorder="1" applyAlignment="1">
      <alignment horizontal="center" vertical="center"/>
    </xf>
    <xf numFmtId="0" fontId="3" fillId="7" borderId="7" xfId="0" applyFont="1" applyFill="1" applyBorder="1" applyAlignment="1">
      <alignment horizontal="left" vertical="center"/>
    </xf>
    <xf numFmtId="0" fontId="8" fillId="0" borderId="1" xfId="0" applyFont="1" applyBorder="1"/>
    <xf numFmtId="0" fontId="8" fillId="0" borderId="0" xfId="0" applyFont="1"/>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44" fontId="3" fillId="7" borderId="24" xfId="0" applyNumberFormat="1" applyFont="1" applyFill="1" applyBorder="1" applyAlignment="1">
      <alignment horizontal="center" vertical="center"/>
    </xf>
    <xf numFmtId="44" fontId="3" fillId="7" borderId="25" xfId="0" applyNumberFormat="1" applyFont="1" applyFill="1" applyBorder="1" applyAlignment="1">
      <alignment horizontal="center" vertical="center"/>
    </xf>
    <xf numFmtId="44" fontId="3" fillId="0" borderId="23" xfId="1" applyFont="1" applyBorder="1" applyAlignment="1">
      <alignment horizontal="center" vertical="center"/>
    </xf>
    <xf numFmtId="44" fontId="3" fillId="0" borderId="48" xfId="1" applyFont="1" applyBorder="1" applyAlignment="1">
      <alignment horizontal="center" vertical="center"/>
    </xf>
    <xf numFmtId="0" fontId="3" fillId="0" borderId="22" xfId="0" applyFont="1" applyBorder="1" applyAlignment="1">
      <alignment horizontal="left"/>
    </xf>
    <xf numFmtId="0" fontId="3" fillId="0" borderId="24" xfId="0" quotePrefix="1" applyFont="1" applyBorder="1" applyAlignment="1">
      <alignment horizontal="left"/>
    </xf>
    <xf numFmtId="0" fontId="2" fillId="0" borderId="44" xfId="0" applyFont="1" applyBorder="1" applyAlignment="1">
      <alignment horizontal="center"/>
    </xf>
    <xf numFmtId="0" fontId="3" fillId="0" borderId="44" xfId="0" applyFont="1" applyBorder="1" applyAlignment="1">
      <alignment horizontal="left" vertical="center"/>
    </xf>
    <xf numFmtId="164" fontId="3" fillId="0" borderId="44" xfId="0" applyNumberFormat="1"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34" xfId="0" applyFont="1" applyBorder="1" applyAlignment="1">
      <alignment horizontal="left"/>
    </xf>
    <xf numFmtId="0" fontId="3" fillId="0" borderId="34" xfId="0" applyFont="1" applyBorder="1" applyAlignment="1">
      <alignment horizontal="left" vertical="center"/>
    </xf>
    <xf numFmtId="44" fontId="3" fillId="0" borderId="50" xfId="1" applyFont="1" applyBorder="1" applyAlignment="1">
      <alignment horizontal="center" vertical="center"/>
    </xf>
    <xf numFmtId="44" fontId="3" fillId="0" borderId="22" xfId="1" applyFont="1" applyFill="1" applyBorder="1" applyAlignment="1">
      <alignment horizontal="center" vertical="center"/>
    </xf>
    <xf numFmtId="44" fontId="3" fillId="0" borderId="45" xfId="1" applyFont="1" applyFill="1" applyBorder="1" applyAlignment="1">
      <alignment horizontal="center" vertical="center"/>
    </xf>
    <xf numFmtId="44" fontId="3" fillId="0" borderId="23" xfId="1" applyFont="1" applyFill="1" applyBorder="1" applyAlignment="1">
      <alignment horizontal="center" vertical="center"/>
    </xf>
    <xf numFmtId="44" fontId="3" fillId="0" borderId="48" xfId="1" applyFont="1" applyFill="1" applyBorder="1" applyAlignment="1">
      <alignment horizontal="center" vertical="center"/>
    </xf>
    <xf numFmtId="44" fontId="3" fillId="0" borderId="34" xfId="1" applyFont="1" applyFill="1" applyBorder="1" applyAlignment="1">
      <alignment horizontal="center" vertical="center"/>
    </xf>
    <xf numFmtId="0" fontId="3" fillId="0" borderId="0" xfId="0" applyFont="1" applyAlignment="1">
      <alignment wrapText="1"/>
    </xf>
    <xf numFmtId="0" fontId="3" fillId="0" borderId="1" xfId="0" applyFont="1" applyBorder="1" applyAlignment="1">
      <alignment horizontal="left" vertical="center"/>
    </xf>
    <xf numFmtId="0" fontId="5" fillId="0" borderId="21" xfId="0" applyFont="1" applyBorder="1" applyAlignment="1">
      <alignment horizontal="left" vertical="center"/>
    </xf>
    <xf numFmtId="44" fontId="3" fillId="7" borderId="51" xfId="0" applyNumberFormat="1" applyFont="1" applyFill="1" applyBorder="1" applyAlignment="1">
      <alignment horizontal="center" vertical="center"/>
    </xf>
    <xf numFmtId="44" fontId="3" fillId="7" borderId="30" xfId="0" applyNumberFormat="1" applyFont="1" applyFill="1" applyBorder="1" applyAlignment="1">
      <alignment horizontal="center" vertical="center"/>
    </xf>
    <xf numFmtId="44" fontId="3" fillId="0" borderId="30" xfId="0" applyNumberFormat="1" applyFont="1" applyBorder="1" applyAlignment="1">
      <alignment horizontal="center" vertical="center"/>
    </xf>
    <xf numFmtId="44" fontId="3" fillId="0" borderId="25" xfId="0" applyNumberFormat="1" applyFont="1" applyBorder="1" applyAlignment="1">
      <alignment horizontal="center" vertical="center"/>
    </xf>
    <xf numFmtId="44" fontId="3" fillId="7" borderId="8" xfId="0" applyNumberFormat="1" applyFont="1" applyFill="1" applyBorder="1" applyAlignment="1">
      <alignment vertical="center"/>
    </xf>
    <xf numFmtId="44" fontId="3" fillId="7" borderId="7" xfId="0" applyNumberFormat="1" applyFont="1" applyFill="1" applyBorder="1" applyAlignme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44" fontId="3" fillId="0" borderId="10" xfId="1" applyFont="1" applyFill="1" applyBorder="1" applyAlignment="1">
      <alignment horizontal="center" vertical="center"/>
    </xf>
    <xf numFmtId="44" fontId="3" fillId="0" borderId="46" xfId="1" applyFont="1" applyFill="1" applyBorder="1" applyAlignment="1">
      <alignment horizontal="center" vertical="center"/>
    </xf>
    <xf numFmtId="44" fontId="3" fillId="0" borderId="22" xfId="0" applyNumberFormat="1" applyFont="1" applyBorder="1" applyAlignment="1">
      <alignment horizontal="center" vertical="center"/>
    </xf>
    <xf numFmtId="44" fontId="3" fillId="0" borderId="10" xfId="0" applyNumberFormat="1" applyFont="1" applyBorder="1" applyAlignment="1">
      <alignment horizontal="center" vertical="center"/>
    </xf>
    <xf numFmtId="44" fontId="3" fillId="0" borderId="45" xfId="0" applyNumberFormat="1" applyFont="1" applyBorder="1" applyAlignment="1">
      <alignment horizontal="center" vertical="center"/>
    </xf>
    <xf numFmtId="44" fontId="3" fillId="0" borderId="46" xfId="0" applyNumberFormat="1" applyFont="1" applyBorder="1" applyAlignment="1">
      <alignment horizontal="center" vertical="center"/>
    </xf>
    <xf numFmtId="0" fontId="5" fillId="0" borderId="23" xfId="0" applyFont="1" applyBorder="1" applyAlignment="1">
      <alignment horizontal="left" vertical="center"/>
    </xf>
    <xf numFmtId="0" fontId="5" fillId="0" borderId="27" xfId="0" applyFont="1" applyBorder="1" applyAlignment="1">
      <alignment horizontal="left" vertical="center"/>
    </xf>
    <xf numFmtId="44" fontId="3" fillId="0" borderId="12" xfId="1" applyFont="1" applyFill="1" applyBorder="1" applyAlignment="1">
      <alignment horizontal="center" vertical="center"/>
    </xf>
    <xf numFmtId="0" fontId="5" fillId="0" borderId="28" xfId="0" applyFont="1" applyBorder="1" applyAlignment="1">
      <alignment horizontal="left" vertical="center"/>
    </xf>
    <xf numFmtId="0" fontId="10" fillId="0" borderId="19" xfId="0" applyFont="1" applyBorder="1" applyAlignment="1">
      <alignment horizontal="center"/>
    </xf>
    <xf numFmtId="0" fontId="3" fillId="0" borderId="18" xfId="0" applyFont="1" applyBorder="1" applyAlignment="1">
      <alignment horizontal="left" vertical="center"/>
    </xf>
    <xf numFmtId="0" fontId="3" fillId="0" borderId="54" xfId="0" applyFont="1" applyBorder="1" applyAlignment="1">
      <alignment horizontal="left" vertical="center"/>
    </xf>
    <xf numFmtId="44" fontId="3" fillId="0" borderId="40" xfId="1" applyFont="1" applyBorder="1" applyAlignment="1">
      <alignment horizontal="center" vertical="center"/>
    </xf>
    <xf numFmtId="44" fontId="3" fillId="0" borderId="22" xfId="1" applyFont="1" applyFill="1" applyBorder="1" applyAlignment="1">
      <alignment vertical="center"/>
    </xf>
    <xf numFmtId="44" fontId="3" fillId="7" borderId="9" xfId="0" applyNumberFormat="1" applyFont="1" applyFill="1" applyBorder="1" applyAlignment="1">
      <alignment vertical="center"/>
    </xf>
    <xf numFmtId="44" fontId="3" fillId="0" borderId="22" xfId="0" applyNumberFormat="1" applyFont="1" applyBorder="1" applyAlignment="1">
      <alignment horizontal="left" vertical="center"/>
    </xf>
    <xf numFmtId="0" fontId="3" fillId="8" borderId="57" xfId="0" applyFont="1" applyFill="1" applyBorder="1" applyAlignment="1">
      <alignment horizontal="center" vertical="center"/>
    </xf>
    <xf numFmtId="0" fontId="6" fillId="7" borderId="16" xfId="0" applyFont="1" applyFill="1" applyBorder="1" applyAlignment="1">
      <alignment horizontal="center" vertical="center" wrapText="1"/>
    </xf>
    <xf numFmtId="0" fontId="5" fillId="0" borderId="33" xfId="0" applyFont="1" applyBorder="1" applyAlignment="1">
      <alignment horizontal="left" vertical="center" wrapText="1"/>
    </xf>
    <xf numFmtId="39" fontId="3" fillId="6" borderId="29" xfId="0" applyNumberFormat="1" applyFont="1" applyFill="1" applyBorder="1" applyAlignment="1">
      <alignment horizontal="left" vertical="center" wrapText="1"/>
    </xf>
    <xf numFmtId="39" fontId="3" fillId="6" borderId="9" xfId="0" applyNumberFormat="1" applyFont="1" applyFill="1" applyBorder="1" applyAlignment="1">
      <alignment horizontal="left" vertical="center" wrapText="1"/>
    </xf>
    <xf numFmtId="39" fontId="3" fillId="7" borderId="6" xfId="0" applyNumberFormat="1" applyFont="1" applyFill="1" applyBorder="1" applyAlignment="1">
      <alignment horizontal="left" vertical="center" wrapText="1"/>
    </xf>
    <xf numFmtId="39" fontId="3" fillId="6" borderId="30" xfId="0" applyNumberFormat="1" applyFont="1" applyFill="1" applyBorder="1" applyAlignment="1">
      <alignment horizontal="left" vertical="center" wrapText="1"/>
    </xf>
    <xf numFmtId="39" fontId="3" fillId="7" borderId="9" xfId="0" applyNumberFormat="1" applyFont="1" applyFill="1" applyBorder="1" applyAlignment="1">
      <alignment horizontal="left" vertical="center" wrapText="1"/>
    </xf>
    <xf numFmtId="39" fontId="3" fillId="6" borderId="29" xfId="0" applyNumberFormat="1" applyFont="1" applyFill="1" applyBorder="1" applyAlignment="1">
      <alignment horizontal="left" wrapText="1"/>
    </xf>
    <xf numFmtId="0" fontId="5" fillId="6" borderId="29" xfId="0" applyFont="1" applyFill="1" applyBorder="1" applyAlignment="1">
      <alignment horizontal="left" vertical="center" wrapText="1"/>
    </xf>
    <xf numFmtId="0" fontId="5" fillId="7" borderId="4" xfId="0" applyFont="1" applyFill="1" applyBorder="1" applyAlignment="1">
      <alignment horizontal="left" vertical="center" wrapText="1"/>
    </xf>
    <xf numFmtId="0" fontId="5" fillId="0" borderId="35" xfId="0" applyFont="1" applyBorder="1" applyAlignment="1">
      <alignment horizontal="left" vertical="center" wrapText="1"/>
    </xf>
    <xf numFmtId="39" fontId="3" fillId="6" borderId="36" xfId="0" applyNumberFormat="1" applyFont="1" applyFill="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right" vertical="center"/>
    </xf>
    <xf numFmtId="44" fontId="15" fillId="0" borderId="8" xfId="1" applyFont="1" applyFill="1" applyBorder="1" applyAlignment="1">
      <alignment horizontal="right" vertical="center"/>
    </xf>
    <xf numFmtId="44" fontId="15" fillId="0" borderId="9" xfId="1" applyFont="1" applyFill="1" applyBorder="1" applyAlignment="1">
      <alignment horizontal="right" vertical="center"/>
    </xf>
    <xf numFmtId="44" fontId="15" fillId="0" borderId="1" xfId="1" applyFont="1" applyFill="1" applyBorder="1" applyAlignment="1">
      <alignment horizontal="right" vertical="center"/>
    </xf>
    <xf numFmtId="44" fontId="3" fillId="0" borderId="1" xfId="0" applyNumberFormat="1" applyFont="1" applyBorder="1" applyAlignment="1">
      <alignment horizontal="center" vertical="center"/>
    </xf>
    <xf numFmtId="0" fontId="3" fillId="0" borderId="1" xfId="0" applyFont="1" applyBorder="1" applyAlignment="1">
      <alignment wrapText="1"/>
    </xf>
    <xf numFmtId="44" fontId="3" fillId="0" borderId="10" xfId="0" applyNumberFormat="1" applyFont="1" applyBorder="1" applyAlignment="1">
      <alignment horizontal="left" vertical="center"/>
    </xf>
    <xf numFmtId="0" fontId="5" fillId="0" borderId="21" xfId="0" applyFont="1" applyBorder="1" applyAlignment="1">
      <alignment horizontal="center"/>
    </xf>
    <xf numFmtId="44" fontId="3" fillId="0" borderId="23" xfId="0" applyNumberFormat="1" applyFont="1" applyBorder="1" applyAlignment="1">
      <alignment horizontal="left" vertical="center"/>
    </xf>
    <xf numFmtId="0" fontId="7" fillId="3" borderId="11" xfId="0" applyFont="1" applyFill="1" applyBorder="1" applyAlignment="1">
      <alignment horizontal="right" vertical="center"/>
    </xf>
    <xf numFmtId="0" fontId="5" fillId="0" borderId="1" xfId="0" applyFont="1" applyBorder="1" applyAlignment="1">
      <alignment wrapText="1"/>
    </xf>
    <xf numFmtId="0" fontId="10" fillId="0" borderId="53" xfId="0" applyFont="1" applyBorder="1" applyAlignment="1">
      <alignment horizontal="center"/>
    </xf>
    <xf numFmtId="44" fontId="15" fillId="0" borderId="7" xfId="1" applyFont="1" applyFill="1" applyBorder="1" applyAlignment="1">
      <alignment horizontal="right" vertical="center"/>
    </xf>
    <xf numFmtId="0" fontId="10" fillId="0" borderId="35" xfId="0" applyFont="1" applyBorder="1" applyAlignment="1">
      <alignment horizontal="center"/>
    </xf>
    <xf numFmtId="0" fontId="3" fillId="0" borderId="59" xfId="0" applyFont="1" applyBorder="1" applyAlignment="1">
      <alignment horizontal="left" vertical="center"/>
    </xf>
    <xf numFmtId="0" fontId="7" fillId="3" borderId="55" xfId="0" applyFont="1" applyFill="1" applyBorder="1" applyAlignment="1">
      <alignment horizontal="right" vertical="center"/>
    </xf>
    <xf numFmtId="44" fontId="3" fillId="6" borderId="49" xfId="1" applyFont="1" applyFill="1" applyBorder="1" applyAlignment="1">
      <alignment horizontal="left" vertical="center"/>
    </xf>
    <xf numFmtId="44" fontId="3" fillId="0" borderId="22" xfId="1" applyFont="1" applyFill="1" applyBorder="1" applyAlignment="1">
      <alignment horizontal="left" vertical="center"/>
    </xf>
    <xf numFmtId="0" fontId="3" fillId="0" borderId="1" xfId="0" applyFont="1" applyBorder="1" applyAlignment="1">
      <alignment horizontal="left" vertical="center" wrapText="1"/>
    </xf>
    <xf numFmtId="165" fontId="3" fillId="0" borderId="57" xfId="0" applyNumberFormat="1" applyFont="1" applyBorder="1" applyAlignment="1">
      <alignment horizontal="center" vertical="center"/>
    </xf>
    <xf numFmtId="165" fontId="3" fillId="0" borderId="30" xfId="0" quotePrefix="1" applyNumberFormat="1" applyFont="1" applyBorder="1" applyAlignment="1">
      <alignment horizontal="center" vertical="center"/>
    </xf>
    <xf numFmtId="0" fontId="5" fillId="0" borderId="20" xfId="0" applyFont="1" applyBorder="1" applyAlignment="1">
      <alignment horizontal="center"/>
    </xf>
    <xf numFmtId="9" fontId="3" fillId="0" borderId="25" xfId="2" applyFont="1" applyBorder="1" applyAlignment="1">
      <alignment horizontal="center" vertical="center"/>
    </xf>
    <xf numFmtId="9" fontId="3" fillId="0" borderId="28" xfId="2" applyFont="1" applyBorder="1" applyAlignment="1">
      <alignment horizontal="center" vertical="center"/>
    </xf>
    <xf numFmtId="0" fontId="5" fillId="7" borderId="21" xfId="0" applyFont="1" applyFill="1" applyBorder="1" applyAlignment="1">
      <alignment horizontal="center"/>
    </xf>
    <xf numFmtId="44" fontId="3" fillId="7" borderId="28" xfId="0" applyNumberFormat="1" applyFont="1" applyFill="1" applyBorder="1" applyAlignment="1">
      <alignment horizontal="center" vertical="center"/>
    </xf>
    <xf numFmtId="0" fontId="5" fillId="0" borderId="20" xfId="0" applyFont="1" applyBorder="1" applyAlignment="1">
      <alignment horizontal="center" wrapText="1"/>
    </xf>
    <xf numFmtId="0" fontId="5" fillId="0" borderId="20" xfId="0" applyFont="1" applyBorder="1" applyAlignment="1">
      <alignment horizontal="center" vertical="center" wrapText="1"/>
    </xf>
    <xf numFmtId="44" fontId="15" fillId="0" borderId="17" xfId="0" applyNumberFormat="1" applyFont="1" applyBorder="1" applyAlignment="1">
      <alignment horizontal="right" vertical="center"/>
    </xf>
    <xf numFmtId="44" fontId="15" fillId="0" borderId="16" xfId="0" applyNumberFormat="1" applyFont="1" applyBorder="1" applyAlignment="1">
      <alignment horizontal="right" vertical="center"/>
    </xf>
    <xf numFmtId="44" fontId="12" fillId="0" borderId="22" xfId="1" applyFont="1" applyFill="1" applyBorder="1" applyAlignment="1">
      <alignment horizontal="center"/>
    </xf>
    <xf numFmtId="0" fontId="7" fillId="3" borderId="1" xfId="0" applyFont="1" applyFill="1" applyBorder="1" applyAlignment="1">
      <alignment horizontal="right" vertical="center"/>
    </xf>
    <xf numFmtId="0" fontId="16" fillId="0" borderId="23" xfId="0" applyFont="1" applyBorder="1" applyAlignment="1">
      <alignment horizontal="center" wrapText="1"/>
    </xf>
    <xf numFmtId="0" fontId="16" fillId="0" borderId="23" xfId="0" applyFont="1" applyBorder="1" applyAlignment="1">
      <alignment horizontal="center"/>
    </xf>
    <xf numFmtId="17" fontId="3" fillId="0" borderId="57" xfId="0" applyNumberFormat="1" applyFont="1" applyBorder="1" applyAlignment="1">
      <alignment horizontal="center" vertical="center"/>
    </xf>
    <xf numFmtId="0" fontId="7" fillId="4" borderId="19" xfId="0" applyFont="1" applyFill="1" applyBorder="1" applyAlignment="1">
      <alignment horizontal="center"/>
    </xf>
    <xf numFmtId="0" fontId="7" fillId="4" borderId="52" xfId="0" applyFont="1" applyFill="1" applyBorder="1" applyAlignment="1">
      <alignment horizontal="center"/>
    </xf>
    <xf numFmtId="0" fontId="7" fillId="4" borderId="42" xfId="0" applyFont="1" applyFill="1" applyBorder="1" applyAlignment="1">
      <alignment horizontal="center"/>
    </xf>
    <xf numFmtId="0" fontId="4" fillId="2" borderId="1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6" xfId="0" applyFont="1" applyFill="1" applyBorder="1" applyAlignment="1">
      <alignment horizontal="center" vertical="center"/>
    </xf>
    <xf numFmtId="0" fontId="7" fillId="4" borderId="41" xfId="0" applyFont="1" applyFill="1" applyBorder="1" applyAlignment="1">
      <alignment horizontal="center"/>
    </xf>
    <xf numFmtId="0" fontId="7" fillId="4" borderId="43" xfId="0" applyFont="1" applyFill="1" applyBorder="1" applyAlignment="1">
      <alignment horizontal="center"/>
    </xf>
    <xf numFmtId="0" fontId="7" fillId="4" borderId="58" xfId="0" applyFont="1" applyFill="1" applyBorder="1" applyAlignment="1">
      <alignment horizontal="center" wrapText="1"/>
    </xf>
    <xf numFmtId="0" fontId="7" fillId="4" borderId="33" xfId="0" applyFont="1" applyFill="1" applyBorder="1" applyAlignment="1">
      <alignment horizontal="center" wrapText="1"/>
    </xf>
    <xf numFmtId="0" fontId="7" fillId="3" borderId="41" xfId="0" applyFont="1" applyFill="1" applyBorder="1" applyAlignment="1">
      <alignment horizontal="center" vertical="center"/>
    </xf>
    <xf numFmtId="0" fontId="7" fillId="3" borderId="37" xfId="0" applyFont="1" applyFill="1" applyBorder="1" applyAlignment="1">
      <alignment horizontal="center" vertical="center"/>
    </xf>
    <xf numFmtId="0" fontId="7" fillId="5" borderId="41" xfId="0" applyFont="1" applyFill="1" applyBorder="1" applyAlignment="1">
      <alignment horizontal="center" vertical="center"/>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7" fillId="3" borderId="37" xfId="0" applyFont="1" applyFill="1" applyBorder="1" applyAlignment="1">
      <alignment horizontal="right" vertical="center"/>
    </xf>
    <xf numFmtId="0" fontId="7" fillId="3" borderId="40" xfId="0" applyFont="1" applyFill="1" applyBorder="1" applyAlignment="1">
      <alignment horizontal="right" vertical="center"/>
    </xf>
    <xf numFmtId="0" fontId="7" fillId="3" borderId="38" xfId="0" applyFont="1" applyFill="1" applyBorder="1" applyAlignment="1">
      <alignment horizontal="right" vertical="center"/>
    </xf>
    <xf numFmtId="0" fontId="7" fillId="3" borderId="31" xfId="0" applyFont="1" applyFill="1" applyBorder="1" applyAlignment="1">
      <alignment horizontal="right" vertical="center"/>
    </xf>
    <xf numFmtId="0" fontId="7" fillId="3" borderId="32" xfId="0" applyFont="1" applyFill="1" applyBorder="1" applyAlignment="1">
      <alignment horizontal="right" vertical="center"/>
    </xf>
    <xf numFmtId="0" fontId="7" fillId="3" borderId="56" xfId="0" applyFont="1" applyFill="1" applyBorder="1" applyAlignment="1">
      <alignment horizontal="right" vertical="center"/>
    </xf>
    <xf numFmtId="0" fontId="9" fillId="3" borderId="7" xfId="0" applyFont="1" applyFill="1" applyBorder="1" applyAlignment="1">
      <alignment horizontal="right" vertical="center"/>
    </xf>
    <xf numFmtId="0" fontId="9" fillId="3" borderId="8" xfId="0" applyFont="1" applyFill="1" applyBorder="1" applyAlignment="1">
      <alignment horizontal="right"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7" fillId="3" borderId="38" xfId="0" applyFont="1" applyFill="1" applyBorder="1" applyAlignment="1">
      <alignment horizontal="center" vertical="center"/>
    </xf>
    <xf numFmtId="0" fontId="7" fillId="3" borderId="31" xfId="0" applyFont="1" applyFill="1" applyBorder="1" applyAlignment="1">
      <alignment horizontal="center" vertical="center"/>
    </xf>
    <xf numFmtId="0" fontId="7" fillId="3" borderId="39"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14" xfId="0" applyFont="1" applyFill="1" applyBorder="1" applyAlignment="1">
      <alignment horizontal="center" vertical="center"/>
    </xf>
  </cellXfs>
  <cellStyles count="3">
    <cellStyle name="Currency" xfId="1" builtinId="4"/>
    <cellStyle name="Normal" xfId="0" builtinId="0"/>
    <cellStyle name="Percent" xfId="2" builtinId="5"/>
  </cellStyles>
  <dxfs count="5">
    <dxf>
      <fill>
        <patternFill patternType="solid">
          <fgColor theme="0"/>
          <bgColor rgb="FFFFFF00"/>
        </patternFill>
      </fill>
    </dxf>
    <dxf>
      <font>
        <color rgb="FF9C0006"/>
      </font>
      <fill>
        <patternFill>
          <bgColor rgb="FFFFC7CE"/>
        </patternFill>
      </fill>
    </dxf>
    <dxf>
      <fill>
        <patternFill patternType="solid">
          <fgColor theme="0"/>
          <bgColor rgb="FFFFFF00"/>
        </patternFill>
      </fill>
    </dxf>
    <dxf>
      <fill>
        <patternFill>
          <bgColor rgb="FFFFFF00"/>
        </patternFill>
      </fill>
    </dxf>
    <dxf>
      <font>
        <color rgb="FF9C0006"/>
      </font>
      <fill>
        <patternFill>
          <bgColor rgb="FFFFC7CE"/>
        </patternFill>
      </fill>
    </dxf>
  </dxfs>
  <tableStyles count="0" defaultTableStyle="TableStyleMedium2" defaultPivotStyle="PivotStyleLight16"/>
  <colors>
    <mruColors>
      <color rgb="FF0C234B"/>
      <color rgb="FFFCA2B1"/>
      <color rgb="FF81D3EB"/>
      <color rgb="FF8B0015"/>
      <color rgb="FFAB0520"/>
      <color rgb="FFEF40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89E81-DB5B-473F-92CC-A88FE2677076}">
  <dimension ref="A1:G40"/>
  <sheetViews>
    <sheetView tabSelected="1" zoomScale="80" zoomScaleNormal="80" workbookViewId="0">
      <selection activeCell="D10" sqref="D10"/>
    </sheetView>
  </sheetViews>
  <sheetFormatPr defaultRowHeight="15"/>
  <cols>
    <col min="1" max="1" width="3.125" style="1" customWidth="1"/>
    <col min="2" max="2" width="47.875" style="1" bestFit="1" customWidth="1"/>
    <col min="3" max="4" width="40.625" style="1" customWidth="1"/>
    <col min="5" max="5" width="50.25" style="1" bestFit="1" customWidth="1"/>
    <col min="6" max="6" width="21" style="55" bestFit="1" customWidth="1"/>
    <col min="7" max="7" width="46" style="1" customWidth="1"/>
    <col min="8" max="16384" width="9" style="1"/>
  </cols>
  <sheetData>
    <row r="1" spans="2:7" ht="15.75" thickBot="1"/>
    <row r="2" spans="2:7" ht="27" thickBot="1">
      <c r="B2" s="135" t="str">
        <f>_xlfn.CONCAT("Campus Sustainability Fund - Approved Project Information Summary for", " ",C5)</f>
        <v>Campus Sustainability Fund - Approved Project Information Summary for Pollinator Equity Project</v>
      </c>
      <c r="C2" s="136"/>
      <c r="D2" s="136"/>
      <c r="E2" s="136"/>
      <c r="F2" s="136"/>
      <c r="G2" s="137"/>
    </row>
    <row r="3" spans="2:7" ht="15.75" thickBot="1"/>
    <row r="4" spans="2:7" ht="18.75">
      <c r="B4" s="140" t="s">
        <v>0</v>
      </c>
      <c r="C4" s="141"/>
    </row>
    <row r="5" spans="2:7">
      <c r="B5" s="39" t="s">
        <v>1</v>
      </c>
      <c r="C5" s="129" t="s">
        <v>2</v>
      </c>
    </row>
    <row r="6" spans="2:7">
      <c r="B6" s="39" t="s">
        <v>3</v>
      </c>
      <c r="C6" s="129" t="s">
        <v>4</v>
      </c>
    </row>
    <row r="7" spans="2:7">
      <c r="B7" s="39" t="s">
        <v>5</v>
      </c>
      <c r="C7" s="130">
        <v>2657611</v>
      </c>
    </row>
    <row r="8" spans="2:7">
      <c r="B8" s="39" t="s">
        <v>6</v>
      </c>
      <c r="C8" s="130">
        <v>23.08</v>
      </c>
    </row>
    <row r="9" spans="2:7">
      <c r="B9" s="39" t="s">
        <v>7</v>
      </c>
      <c r="C9" s="130" t="s">
        <v>8</v>
      </c>
    </row>
    <row r="10" spans="2:7">
      <c r="B10" s="47" t="s">
        <v>9</v>
      </c>
      <c r="C10" s="83" t="s">
        <v>10</v>
      </c>
    </row>
    <row r="11" spans="2:7">
      <c r="B11" s="47" t="s">
        <v>11</v>
      </c>
      <c r="C11" s="131">
        <v>45627</v>
      </c>
    </row>
    <row r="12" spans="2:7">
      <c r="B12" s="47" t="s">
        <v>12</v>
      </c>
      <c r="C12" s="116">
        <v>45017</v>
      </c>
    </row>
    <row r="13" spans="2:7" ht="15.75" thickBot="1">
      <c r="B13" s="40" t="s">
        <v>13</v>
      </c>
      <c r="C13" s="117">
        <v>45838</v>
      </c>
    </row>
    <row r="14" spans="2:7" ht="15.75" thickBot="1"/>
    <row r="15" spans="2:7" ht="19.5" thickBot="1">
      <c r="B15" s="132" t="s">
        <v>14</v>
      </c>
      <c r="C15" s="133"/>
      <c r="D15" s="133"/>
      <c r="E15" s="134"/>
      <c r="F15" s="102"/>
    </row>
    <row r="16" spans="2:7">
      <c r="B16" s="41"/>
      <c r="C16" s="76" t="str">
        <f>_xlfn.CONCAT(C10, " ", "Approved Budget")</f>
        <v>FY2025 Approved Budget</v>
      </c>
      <c r="D16" s="45" t="str">
        <f>_xlfn.CONCAT(C10, " ", "Expenses")</f>
        <v>FY2025 Expenses</v>
      </c>
      <c r="E16" s="104" t="str">
        <f>_xlfn.CONCAT(C10, " ", "Difference")</f>
        <v>FY2025 Difference</v>
      </c>
      <c r="F16" s="102"/>
    </row>
    <row r="17" spans="1:7">
      <c r="B17" s="42" t="s">
        <v>15</v>
      </c>
      <c r="C17" s="82">
        <f>'Operating Budget'!D6+'Operating Budget'!D13</f>
        <v>0</v>
      </c>
      <c r="D17" s="103">
        <f>'Operating Budget'!E6+'Operating Budget'!E13</f>
        <v>0</v>
      </c>
      <c r="E17" s="105">
        <f>'Operating Budget'!F6+'Operating Budget'!F13</f>
        <v>0</v>
      </c>
      <c r="F17" s="102"/>
    </row>
    <row r="18" spans="1:7">
      <c r="B18" s="42" t="s">
        <v>16</v>
      </c>
      <c r="C18" s="82">
        <f>'Operating Budget'!D7+'Operating Budget'!D14</f>
        <v>0</v>
      </c>
      <c r="D18" s="103">
        <f>'Operating Budget'!E7+'Operating Budget'!E14</f>
        <v>0</v>
      </c>
      <c r="E18" s="105">
        <f>'Operating Budget'!F7+'Operating Budget'!F14</f>
        <v>0</v>
      </c>
      <c r="F18" s="102"/>
    </row>
    <row r="19" spans="1:7">
      <c r="B19" s="42" t="s">
        <v>17</v>
      </c>
      <c r="C19" s="82">
        <f>'Operating Budget'!D8+'Operating Budget'!D15</f>
        <v>0</v>
      </c>
      <c r="D19" s="103">
        <f>'Operating Budget'!E8+'Operating Budget'!E15</f>
        <v>0</v>
      </c>
      <c r="E19" s="105">
        <f>'Operating Budget'!F8+'Operating Budget'!F15</f>
        <v>0</v>
      </c>
      <c r="F19" s="102"/>
    </row>
    <row r="20" spans="1:7">
      <c r="B20" s="42" t="s">
        <v>18</v>
      </c>
      <c r="C20" s="82">
        <f>'Operating Budget'!D9+'Operating Budget'!D16+'Operating Budget'!D20</f>
        <v>0</v>
      </c>
      <c r="D20" s="103">
        <f>'Operating Budget'!E9+'Operating Budget'!E16+'Operating Budget'!E20</f>
        <v>0</v>
      </c>
      <c r="E20" s="105">
        <f>'Operating Budget'!F9+'Operating Budget'!F16+'Operating Budget'!F20</f>
        <v>0</v>
      </c>
      <c r="F20" s="102"/>
    </row>
    <row r="21" spans="1:7">
      <c r="B21" s="42" t="s">
        <v>19</v>
      </c>
      <c r="C21" s="82">
        <f>'Operating Budget'!D26</f>
        <v>3810</v>
      </c>
      <c r="D21" s="103">
        <f>'Operating Budget'!E26</f>
        <v>2104.59</v>
      </c>
      <c r="E21" s="105">
        <f>'Operating Budget'!F26</f>
        <v>1705.4099999999999</v>
      </c>
      <c r="F21" s="102"/>
    </row>
    <row r="22" spans="1:7">
      <c r="B22" s="42" t="s">
        <v>20</v>
      </c>
      <c r="C22" s="82">
        <f>'Operating Budget'!D31</f>
        <v>0</v>
      </c>
      <c r="D22" s="103">
        <f>'Operating Budget'!E31</f>
        <v>0</v>
      </c>
      <c r="E22" s="105">
        <f>'Operating Budget'!F31</f>
        <v>0</v>
      </c>
      <c r="F22" s="102"/>
    </row>
    <row r="23" spans="1:7">
      <c r="B23" s="43" t="s">
        <v>21</v>
      </c>
      <c r="C23" s="82">
        <f>'Operating Budget'!D39</f>
        <v>0</v>
      </c>
      <c r="D23" s="103">
        <f>'Operating Budget'!E39</f>
        <v>0</v>
      </c>
      <c r="E23" s="105">
        <f>'Operating Budget'!F39</f>
        <v>0</v>
      </c>
      <c r="F23" s="102"/>
    </row>
    <row r="24" spans="1:7" ht="18.75">
      <c r="A24" s="7"/>
      <c r="B24" s="106" t="s">
        <v>22</v>
      </c>
      <c r="C24" s="125">
        <f>SUM(C17:C23)</f>
        <v>3810</v>
      </c>
      <c r="D24" s="125">
        <f>SUM(D17:D23)</f>
        <v>2104.59</v>
      </c>
      <c r="E24" s="126">
        <f>SUM(E17:E23)</f>
        <v>1705.4099999999999</v>
      </c>
      <c r="F24" s="64" t="str">
        <f>'Operating Budget'!H47</f>
        <v xml:space="preserve"> </v>
      </c>
      <c r="G24" s="115" t="str">
        <f>IF(F24="OVER APPROVED BUDGET","You appear to have spent outside of your approved budget. Any deficit in this project account is the responsibility of the department/project to fill, not that of the Campus Sustainability Fund. ", " ")</f>
        <v xml:space="preserve"> </v>
      </c>
    </row>
    <row r="25" spans="1:7" ht="18.75">
      <c r="A25" s="7"/>
      <c r="B25" s="128" t="s">
        <v>23</v>
      </c>
      <c r="C25" s="125">
        <f>'Operating Budget'!D47</f>
        <v>3900</v>
      </c>
      <c r="D25" s="125">
        <f>'Operating Budget'!E47</f>
        <v>2104.59</v>
      </c>
      <c r="E25" s="126">
        <f>'Operating Budget'!F47</f>
        <v>1795.4099999999999</v>
      </c>
      <c r="F25" s="64"/>
      <c r="G25" s="115"/>
    </row>
    <row r="26" spans="1:7">
      <c r="B26" s="7"/>
      <c r="C26" s="7"/>
      <c r="D26" s="7"/>
      <c r="E26" s="7"/>
    </row>
    <row r="27" spans="1:7" ht="19.5" thickBot="1">
      <c r="A27" s="7"/>
      <c r="B27" s="138" t="s">
        <v>24</v>
      </c>
      <c r="C27" s="133"/>
      <c r="D27" s="133"/>
      <c r="E27" s="139"/>
      <c r="F27" s="102"/>
    </row>
    <row r="28" spans="1:7">
      <c r="A28" s="7"/>
      <c r="B28" s="110" t="str">
        <f>_xlfn.CONCAT(C10, " ", "Additional Funding Source(s) &amp; Description(s)")</f>
        <v>FY2025 Additional Funding Source(s) &amp; Description(s)</v>
      </c>
      <c r="C28" s="76" t="str">
        <f>_xlfn.CONCAT(C10, " ", "Additional Funding Source(s) Budget")</f>
        <v>FY2025 Additional Funding Source(s) Budget</v>
      </c>
      <c r="D28" s="108" t="str">
        <f>_xlfn.CONCAT(C10, " ", "Additional Funding Expenses")</f>
        <v>FY2025 Additional Funding Expenses</v>
      </c>
      <c r="E28" s="46" t="str">
        <f>_xlfn.CONCAT(C10, " ", "Difference")</f>
        <v>FY2025 Difference</v>
      </c>
      <c r="F28" s="107"/>
    </row>
    <row r="29" spans="1:7">
      <c r="A29" s="7"/>
      <c r="B29" s="111"/>
      <c r="C29" s="127"/>
      <c r="D29" s="113"/>
      <c r="E29" s="52">
        <f>C29-D29</f>
        <v>0</v>
      </c>
      <c r="F29" s="102"/>
    </row>
    <row r="30" spans="1:7">
      <c r="A30" s="7"/>
      <c r="B30" s="111"/>
      <c r="C30" s="114"/>
      <c r="D30" s="113"/>
      <c r="E30" s="52">
        <f t="shared" ref="E30:E33" si="0">B30-D30</f>
        <v>0</v>
      </c>
      <c r="F30" s="102"/>
    </row>
    <row r="31" spans="1:7">
      <c r="A31" s="7"/>
      <c r="B31" s="111"/>
      <c r="C31" s="114"/>
      <c r="D31" s="113"/>
      <c r="E31" s="52">
        <f t="shared" si="0"/>
        <v>0</v>
      </c>
      <c r="F31" s="102"/>
    </row>
    <row r="32" spans="1:7">
      <c r="A32" s="7"/>
      <c r="B32" s="111"/>
      <c r="C32" s="114"/>
      <c r="D32" s="113"/>
      <c r="E32" s="52">
        <f t="shared" si="0"/>
        <v>0</v>
      </c>
      <c r="F32" s="102"/>
    </row>
    <row r="33" spans="1:7">
      <c r="A33" s="7"/>
      <c r="B33" s="111"/>
      <c r="C33" s="114"/>
      <c r="D33" s="113"/>
      <c r="E33" s="52">
        <f t="shared" si="0"/>
        <v>0</v>
      </c>
      <c r="F33" s="102"/>
    </row>
    <row r="34" spans="1:7" ht="19.5" thickBot="1">
      <c r="A34" s="7"/>
      <c r="B34" s="112" t="s">
        <v>25</v>
      </c>
      <c r="C34" s="109">
        <f>SUM(C29:C33)</f>
        <v>0</v>
      </c>
      <c r="D34" s="98">
        <f t="shared" ref="D34:E34" si="1">SUM(D29:D33)</f>
        <v>0</v>
      </c>
      <c r="E34" s="99">
        <f t="shared" si="1"/>
        <v>0</v>
      </c>
      <c r="F34" s="102"/>
    </row>
    <row r="35" spans="1:7" ht="19.5" thickBot="1">
      <c r="B35" s="97"/>
      <c r="C35" s="100"/>
      <c r="D35" s="100"/>
      <c r="E35" s="100"/>
    </row>
    <row r="36" spans="1:7">
      <c r="B36" s="142" t="s">
        <v>26</v>
      </c>
      <c r="C36" s="118" t="str">
        <f>_xlfn.CONCAT(C10, " ", "Approved Project Budget")</f>
        <v>FY2025 Approved Project Budget</v>
      </c>
      <c r="D36" s="118" t="str">
        <f>_xlfn.CONCAT(C10," ","Expenses")</f>
        <v>FY2025 Expenses</v>
      </c>
      <c r="E36" s="121"/>
    </row>
    <row r="37" spans="1:7" s="7" customFormat="1" ht="15.75" thickBot="1">
      <c r="B37" s="143"/>
      <c r="C37" s="61">
        <f>SUM(C34,C24)</f>
        <v>3810</v>
      </c>
      <c r="D37" s="61">
        <f>D24+D34</f>
        <v>2104.59</v>
      </c>
      <c r="E37" s="122"/>
      <c r="F37" s="102"/>
    </row>
    <row r="38" spans="1:7" s="7" customFormat="1" ht="19.5" thickBot="1">
      <c r="B38" s="97"/>
      <c r="C38" s="101"/>
      <c r="D38" s="101"/>
      <c r="E38" s="101"/>
      <c r="F38" s="102"/>
    </row>
    <row r="39" spans="1:7" s="7" customFormat="1" ht="30">
      <c r="B39" s="142" t="s">
        <v>27</v>
      </c>
      <c r="C39" s="123" t="str">
        <f>_xlfn.CONCAT(C14, " ", "Approved Anticipated Percentage of Funds Provided by the CSF")</f>
        <v xml:space="preserve"> Approved Anticipated Percentage of Funds Provided by the CSF</v>
      </c>
      <c r="D39" s="124" t="str">
        <f>_xlfn.CONCAT(C14, " ", "Actual Percentage of Funds Provided by the CSF")</f>
        <v xml:space="preserve"> Actual Percentage of Funds Provided by the CSF</v>
      </c>
      <c r="E39" s="46" t="str">
        <f>_xlfn.CONCAT(C14, " ", "Difference")</f>
        <v xml:space="preserve"> Difference</v>
      </c>
      <c r="F39" s="102"/>
    </row>
    <row r="40" spans="1:7" s="7" customFormat="1" ht="15.75" thickBot="1">
      <c r="B40" s="143"/>
      <c r="C40" s="119">
        <f>C24/C37</f>
        <v>1</v>
      </c>
      <c r="D40" s="119">
        <f>D24/D37</f>
        <v>1</v>
      </c>
      <c r="E40" s="120">
        <f>C40-D40</f>
        <v>0</v>
      </c>
      <c r="F40" s="64" t="str">
        <f>IF(E40&lt;-10%,"ADDITIONAL FUNDING SOURCES UNDERUTILIZED"," ")</f>
        <v xml:space="preserve"> </v>
      </c>
      <c r="G40" s="115" t="str">
        <f>IF(F40="Additional Funding Sources Underutilized","You appear to have underspent this project's proposed additional funding sources by more than 10%. Misrepresenting additional funding sources may negatively impact future funding decisions.", " ")</f>
        <v xml:space="preserve"> </v>
      </c>
    </row>
  </sheetData>
  <protectedRanges>
    <protectedRange sqref="B30:E33 B29 D29:E29" name="Additional Funding Sources Summary"/>
  </protectedRanges>
  <mergeCells count="6">
    <mergeCell ref="B15:E15"/>
    <mergeCell ref="B2:G2"/>
    <mergeCell ref="B27:E27"/>
    <mergeCell ref="B4:C4"/>
    <mergeCell ref="B39:B40"/>
    <mergeCell ref="B36:B37"/>
  </mergeCells>
  <conditionalFormatting sqref="B1:G4 C37:G37 B38:G39 C40:G40 B41:G1048576 B10:G36 B5:B9 D5:G9">
    <cfRule type="cellIs" dxfId="4" priority="1" operator="lessThan">
      <formula>0</formula>
    </cfRule>
  </conditionalFormatting>
  <conditionalFormatting sqref="F24:F25">
    <cfRule type="containsText" dxfId="3" priority="3" operator="containsText" text="OVER BUDGET">
      <formula>NOT(ISERROR(SEARCH("OVER BUDGET",F24)))</formula>
    </cfRule>
  </conditionalFormatting>
  <conditionalFormatting sqref="F40">
    <cfRule type="containsText" dxfId="2" priority="2" operator="containsText" text="OVER BUDGET">
      <formula>NOT(ISERROR(SEARCH("OVER BUDGET",F40)))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7"/>
  <sheetViews>
    <sheetView topLeftCell="A32" zoomScale="110" zoomScaleNormal="110" workbookViewId="0">
      <selection activeCell="E26" sqref="E26"/>
    </sheetView>
  </sheetViews>
  <sheetFormatPr defaultColWidth="12.625" defaultRowHeight="15"/>
  <cols>
    <col min="1" max="1" width="3.125" style="1" customWidth="1"/>
    <col min="2" max="2" width="33.25" style="1" customWidth="1"/>
    <col min="3" max="3" width="45.75" style="1" bestFit="1" customWidth="1"/>
    <col min="4" max="6" width="20.625" style="1" customWidth="1"/>
    <col min="7" max="7" width="53.875" style="55" customWidth="1"/>
    <col min="8" max="8" width="22.375" style="55" customWidth="1"/>
    <col min="9" max="9" width="63.875" style="1" customWidth="1"/>
    <col min="10" max="25" width="7.625" style="1" customWidth="1"/>
    <col min="26" max="16384" width="12.625" style="1"/>
  </cols>
  <sheetData>
    <row r="1" spans="1:9" ht="15.75" thickBot="1"/>
    <row r="2" spans="1:9" ht="27" thickBot="1">
      <c r="B2" s="135" t="str">
        <f>_xlfn.CONCAT("Campus Sustainability Fund - Approved Operating Budget for", " ",'Project Information Summary'!C5)</f>
        <v>Campus Sustainability Fund - Approved Operating Budget for Pollinator Equity Project</v>
      </c>
      <c r="C2" s="136"/>
      <c r="D2" s="136"/>
      <c r="E2" s="136"/>
      <c r="F2" s="136"/>
      <c r="G2" s="137"/>
    </row>
    <row r="3" spans="1:9" ht="15.75" thickBot="1">
      <c r="B3" s="3"/>
      <c r="C3" s="4"/>
      <c r="D3" s="4"/>
      <c r="E3" s="4"/>
      <c r="F3" s="4"/>
      <c r="G3" s="84"/>
    </row>
    <row r="4" spans="1:9" ht="19.5" thickBot="1">
      <c r="B4" s="144" t="s">
        <v>28</v>
      </c>
      <c r="C4" s="145"/>
      <c r="D4" s="145"/>
      <c r="E4" s="145"/>
      <c r="F4" s="145"/>
      <c r="G4" s="146"/>
    </row>
    <row r="5" spans="1:9">
      <c r="A5" s="7"/>
      <c r="B5" s="5" t="s">
        <v>29</v>
      </c>
      <c r="C5" s="6" t="s">
        <v>30</v>
      </c>
      <c r="D5" s="44" t="str">
        <f>'Project Information Summary'!C16</f>
        <v>FY2025 Approved Budget</v>
      </c>
      <c r="E5" s="45" t="str">
        <f>'Project Information Summary'!D16</f>
        <v>FY2025 Expenses</v>
      </c>
      <c r="F5" s="46" t="str">
        <f>'Project Information Summary'!E16</f>
        <v>FY2025 Difference</v>
      </c>
      <c r="G5" s="85" t="s">
        <v>31</v>
      </c>
    </row>
    <row r="6" spans="1:9" ht="15" customHeight="1">
      <c r="B6" s="8" t="s">
        <v>32</v>
      </c>
      <c r="C6" s="77" t="s">
        <v>33</v>
      </c>
      <c r="D6" s="50"/>
      <c r="E6" s="66"/>
      <c r="F6" s="37">
        <f t="shared" ref="F6:F10" si="0">D6-E6</f>
        <v>0</v>
      </c>
      <c r="G6" s="86"/>
      <c r="H6" s="64"/>
      <c r="I6" s="56"/>
    </row>
    <row r="7" spans="1:9">
      <c r="B7" s="8" t="s">
        <v>32</v>
      </c>
      <c r="C7" s="77" t="s">
        <v>34</v>
      </c>
      <c r="D7" s="50"/>
      <c r="E7" s="66"/>
      <c r="F7" s="37">
        <f t="shared" si="0"/>
        <v>0</v>
      </c>
      <c r="G7" s="86"/>
      <c r="H7" s="64"/>
      <c r="I7" s="56"/>
    </row>
    <row r="8" spans="1:9">
      <c r="B8" s="8" t="s">
        <v>32</v>
      </c>
      <c r="C8" s="77" t="s">
        <v>35</v>
      </c>
      <c r="D8" s="50"/>
      <c r="E8" s="66"/>
      <c r="F8" s="37">
        <f t="shared" si="0"/>
        <v>0</v>
      </c>
      <c r="G8" s="86"/>
      <c r="H8" s="64"/>
      <c r="I8" s="56"/>
    </row>
    <row r="9" spans="1:9" ht="15.75" thickBot="1">
      <c r="B9" s="10" t="s">
        <v>32</v>
      </c>
      <c r="C9" s="78" t="s">
        <v>36</v>
      </c>
      <c r="D9" s="51"/>
      <c r="E9" s="67"/>
      <c r="F9" s="38">
        <f t="shared" si="0"/>
        <v>0</v>
      </c>
      <c r="G9" s="86"/>
      <c r="H9" s="64"/>
      <c r="I9" s="56"/>
    </row>
    <row r="10" spans="1:9" ht="19.5" thickBot="1">
      <c r="B10" s="149" t="s">
        <v>37</v>
      </c>
      <c r="C10" s="152"/>
      <c r="D10" s="12">
        <f>SUM(D6:D9)</f>
        <v>0</v>
      </c>
      <c r="E10" s="13">
        <f>SUM(E6:E9)</f>
        <v>0</v>
      </c>
      <c r="F10" s="79">
        <f t="shared" si="0"/>
        <v>0</v>
      </c>
      <c r="G10" s="87"/>
      <c r="H10" s="64" t="str">
        <f t="shared" ref="H10" si="1">IF(F10&lt;0,"OVER APPROVED BUDGET"," ")</f>
        <v xml:space="preserve"> </v>
      </c>
      <c r="I10" s="115" t="str">
        <f>IF(H10="OVER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1" spans="1:9" ht="15.75" thickBot="1">
      <c r="A11" s="7"/>
      <c r="B11" s="14"/>
      <c r="C11" s="15"/>
      <c r="D11" s="15"/>
      <c r="E11" s="15"/>
      <c r="F11" s="15"/>
      <c r="G11" s="88"/>
      <c r="H11" s="64"/>
      <c r="I11" s="56"/>
    </row>
    <row r="12" spans="1:9">
      <c r="A12" s="7"/>
      <c r="B12" s="5" t="s">
        <v>29</v>
      </c>
      <c r="C12" s="6" t="s">
        <v>30</v>
      </c>
      <c r="D12" s="16" t="str">
        <f>$D$5</f>
        <v>FY2025 Approved Budget</v>
      </c>
      <c r="E12" s="2" t="str">
        <f>$E$5</f>
        <v>FY2025 Expenses</v>
      </c>
      <c r="F12" s="17" t="str">
        <f>$F$5</f>
        <v>FY2025 Difference</v>
      </c>
      <c r="G12" s="85" t="s">
        <v>31</v>
      </c>
      <c r="H12" s="64"/>
      <c r="I12" s="56"/>
    </row>
    <row r="13" spans="1:9">
      <c r="B13" s="8" t="s">
        <v>38</v>
      </c>
      <c r="C13" s="9" t="s">
        <v>39</v>
      </c>
      <c r="D13" s="68"/>
      <c r="E13" s="69"/>
      <c r="F13" s="37">
        <f t="shared" ref="F13:F17" si="2">D13-E13</f>
        <v>0</v>
      </c>
      <c r="G13" s="86"/>
      <c r="H13" s="64"/>
      <c r="I13" s="56"/>
    </row>
    <row r="14" spans="1:9">
      <c r="B14" s="8" t="s">
        <v>38</v>
      </c>
      <c r="C14" s="9" t="s">
        <v>40</v>
      </c>
      <c r="D14" s="68"/>
      <c r="E14" s="69"/>
      <c r="F14" s="37">
        <f t="shared" si="2"/>
        <v>0</v>
      </c>
      <c r="G14" s="86"/>
      <c r="H14" s="64"/>
      <c r="I14" s="56"/>
    </row>
    <row r="15" spans="1:9">
      <c r="B15" s="8" t="s">
        <v>38</v>
      </c>
      <c r="C15" s="9" t="s">
        <v>41</v>
      </c>
      <c r="D15" s="68"/>
      <c r="E15" s="69"/>
      <c r="F15" s="37">
        <f t="shared" si="2"/>
        <v>0</v>
      </c>
      <c r="G15" s="86"/>
      <c r="H15" s="64"/>
      <c r="I15" s="56"/>
    </row>
    <row r="16" spans="1:9" ht="15.75" thickBot="1">
      <c r="B16" s="10" t="s">
        <v>38</v>
      </c>
      <c r="C16" s="11" t="s">
        <v>42</v>
      </c>
      <c r="D16" s="70"/>
      <c r="E16" s="71"/>
      <c r="F16" s="38">
        <f t="shared" si="2"/>
        <v>0</v>
      </c>
      <c r="G16" s="86"/>
      <c r="H16" s="64"/>
      <c r="I16" s="56"/>
    </row>
    <row r="17" spans="1:9" ht="20.25" thickTop="1" thickBot="1">
      <c r="B17" s="149" t="s">
        <v>43</v>
      </c>
      <c r="C17" s="150"/>
      <c r="D17" s="18">
        <f>SUM(D13:D16)</f>
        <v>0</v>
      </c>
      <c r="E17" s="19">
        <f t="shared" ref="E17" si="3">SUM(E13:E16)</f>
        <v>0</v>
      </c>
      <c r="F17" s="49">
        <f t="shared" si="2"/>
        <v>0</v>
      </c>
      <c r="G17" s="89"/>
      <c r="H17" s="64" t="str">
        <f t="shared" ref="H17" si="4">IF(F17&lt;0,"OVER APPROVED BUDGET"," ")</f>
        <v xml:space="preserve"> </v>
      </c>
      <c r="I17" s="115" t="str">
        <f>IF(H17="OVER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18" spans="1:9" ht="15.75" thickBot="1">
      <c r="A18" s="7"/>
      <c r="B18" s="14"/>
      <c r="C18" s="15"/>
      <c r="D18" s="15"/>
      <c r="E18" s="15"/>
      <c r="F18" s="15"/>
      <c r="G18" s="88"/>
      <c r="H18" s="64"/>
      <c r="I18" s="56"/>
    </row>
    <row r="19" spans="1:9">
      <c r="A19" s="7"/>
      <c r="B19" s="5" t="s">
        <v>29</v>
      </c>
      <c r="C19" s="6" t="s">
        <v>30</v>
      </c>
      <c r="D19" s="44" t="str">
        <f>$D$5</f>
        <v>FY2025 Approved Budget</v>
      </c>
      <c r="E19" s="45" t="str">
        <f>$E$5</f>
        <v>FY2025 Expenses</v>
      </c>
      <c r="F19" s="46" t="str">
        <f>$F$5</f>
        <v>FY2025 Difference</v>
      </c>
      <c r="G19" s="85" t="s">
        <v>31</v>
      </c>
      <c r="H19" s="64"/>
      <c r="I19" s="56"/>
    </row>
    <row r="20" spans="1:9" ht="15.75" thickBot="1">
      <c r="B20" s="21" t="s">
        <v>44</v>
      </c>
      <c r="C20" s="22" t="s">
        <v>44</v>
      </c>
      <c r="D20" s="70"/>
      <c r="E20" s="71"/>
      <c r="F20" s="38">
        <f t="shared" ref="F20:F21" si="5">D20-E20</f>
        <v>0</v>
      </c>
      <c r="G20" s="86"/>
      <c r="H20" s="64"/>
      <c r="I20" s="56"/>
    </row>
    <row r="21" spans="1:9" ht="19.5" thickBot="1">
      <c r="B21" s="147" t="s">
        <v>45</v>
      </c>
      <c r="C21" s="151"/>
      <c r="D21" s="12">
        <f>D20</f>
        <v>0</v>
      </c>
      <c r="E21" s="13">
        <f t="shared" ref="E21" si="6">E20</f>
        <v>0</v>
      </c>
      <c r="F21" s="79">
        <f t="shared" si="5"/>
        <v>0</v>
      </c>
      <c r="G21" s="89"/>
      <c r="H21" s="64" t="str">
        <f t="shared" ref="H21" si="7">IF(F21&lt;0,"OVER APPROVED BUDGET"," ")</f>
        <v xml:space="preserve"> </v>
      </c>
      <c r="I21" s="56" t="str">
        <f>IF(H21="OVER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2" spans="1:9" ht="15.75" thickBot="1">
      <c r="B22" s="23"/>
      <c r="C22" s="24"/>
      <c r="D22" s="25"/>
      <c r="E22" s="25"/>
      <c r="F22" s="25"/>
      <c r="G22" s="90"/>
      <c r="H22" s="64" t="str">
        <f t="shared" ref="H22:H43" si="8">IF(F22&lt;0,"OVER APPROVED BUDGET"," ")</f>
        <v xml:space="preserve"> </v>
      </c>
      <c r="I22" s="56" t="str">
        <f t="shared" ref="I22:I24" si="9">IF(H22="OVER APPROVED BUDGET","You have spent outside of your approved budget. You will either need to submit a Project Alteration Request or use departmental funds to cover the difference.", " ")</f>
        <v xml:space="preserve"> </v>
      </c>
    </row>
    <row r="23" spans="1:9" ht="19.5" thickBot="1">
      <c r="B23" s="144" t="s">
        <v>46</v>
      </c>
      <c r="C23" s="145"/>
      <c r="D23" s="145"/>
      <c r="E23" s="145"/>
      <c r="F23" s="145"/>
      <c r="G23" s="146"/>
      <c r="H23" s="64" t="str">
        <f t="shared" si="8"/>
        <v xml:space="preserve"> </v>
      </c>
      <c r="I23" s="56" t="str">
        <f t="shared" si="9"/>
        <v xml:space="preserve"> </v>
      </c>
    </row>
    <row r="24" spans="1:9">
      <c r="A24" s="7"/>
      <c r="B24" s="5" t="s">
        <v>47</v>
      </c>
      <c r="C24" s="57" t="s">
        <v>30</v>
      </c>
      <c r="D24" s="44" t="str">
        <f>$D$5</f>
        <v>FY2025 Approved Budget</v>
      </c>
      <c r="E24" s="45" t="str">
        <f>$E$5</f>
        <v>FY2025 Expenses</v>
      </c>
      <c r="F24" s="46" t="str">
        <f>$F$5</f>
        <v>FY2025 Difference</v>
      </c>
      <c r="G24" s="85" t="s">
        <v>31</v>
      </c>
      <c r="H24" s="64" t="str">
        <f t="shared" si="8"/>
        <v xml:space="preserve"> </v>
      </c>
      <c r="I24" s="56" t="str">
        <f t="shared" si="9"/>
        <v xml:space="preserve"> </v>
      </c>
    </row>
    <row r="25" spans="1:9" ht="15.75" thickBot="1">
      <c r="B25" s="8" t="s">
        <v>48</v>
      </c>
      <c r="C25" s="9"/>
      <c r="D25" s="80">
        <v>3810</v>
      </c>
      <c r="E25" s="66">
        <v>2104.59</v>
      </c>
      <c r="F25" s="52">
        <f t="shared" ref="F25" si="10">D25-E25</f>
        <v>1705.4099999999999</v>
      </c>
      <c r="G25" s="86"/>
      <c r="H25" s="64"/>
      <c r="I25" s="56"/>
    </row>
    <row r="26" spans="1:9" ht="20.25" thickTop="1" thickBot="1">
      <c r="B26" s="147" t="s">
        <v>49</v>
      </c>
      <c r="C26" s="148"/>
      <c r="D26" s="18">
        <f>SUM(D25:D25)</f>
        <v>3810</v>
      </c>
      <c r="E26" s="19">
        <f>SUM(E25:E25)</f>
        <v>2104.59</v>
      </c>
      <c r="F26" s="20">
        <f>SUM(F25:F25)</f>
        <v>1705.4099999999999</v>
      </c>
      <c r="G26" s="89"/>
      <c r="H26" s="64" t="str">
        <f t="shared" si="8"/>
        <v xml:space="preserve"> </v>
      </c>
      <c r="I26" s="115" t="str">
        <f>IF(H26="OVER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27" spans="1:9" ht="15.75" thickBot="1">
      <c r="B27" s="23"/>
      <c r="C27" s="24"/>
      <c r="D27" s="25"/>
      <c r="E27" s="25"/>
      <c r="F27" s="25"/>
      <c r="G27" s="90"/>
      <c r="H27" s="64"/>
      <c r="I27" s="56"/>
    </row>
    <row r="28" spans="1:9" ht="19.5" thickBot="1">
      <c r="B28" s="144" t="s">
        <v>50</v>
      </c>
      <c r="C28" s="145"/>
      <c r="D28" s="145"/>
      <c r="E28" s="145"/>
      <c r="F28" s="145"/>
      <c r="G28" s="146"/>
      <c r="H28" s="64"/>
      <c r="I28" s="56"/>
    </row>
    <row r="29" spans="1:9">
      <c r="A29" s="7"/>
      <c r="B29" s="5" t="s">
        <v>51</v>
      </c>
      <c r="C29" s="6" t="s">
        <v>30</v>
      </c>
      <c r="D29" s="44" t="str">
        <f>$D$5</f>
        <v>FY2025 Approved Budget</v>
      </c>
      <c r="E29" s="45" t="str">
        <f>$E$5</f>
        <v>FY2025 Expenses</v>
      </c>
      <c r="F29" s="46" t="str">
        <f>$F$5</f>
        <v>FY2025 Difference</v>
      </c>
      <c r="G29" s="85" t="s">
        <v>31</v>
      </c>
      <c r="H29" s="64"/>
      <c r="I29" s="56"/>
    </row>
    <row r="30" spans="1:9" ht="15.75" thickBot="1">
      <c r="B30" s="8" t="s">
        <v>50</v>
      </c>
      <c r="C30" s="9"/>
      <c r="D30" s="50"/>
      <c r="E30" s="66"/>
      <c r="F30" s="52">
        <f t="shared" ref="F30" si="11">D30-E30</f>
        <v>0</v>
      </c>
      <c r="G30" s="91"/>
      <c r="H30" s="64"/>
      <c r="I30" s="56"/>
    </row>
    <row r="31" spans="1:9" ht="20.25" thickTop="1" thickBot="1">
      <c r="B31" s="149" t="s">
        <v>52</v>
      </c>
      <c r="C31" s="150"/>
      <c r="D31" s="18">
        <f>SUM(D30:D30)</f>
        <v>0</v>
      </c>
      <c r="E31" s="19">
        <f>SUM(E30:E30)</f>
        <v>0</v>
      </c>
      <c r="F31" s="20">
        <f>D31-E31</f>
        <v>0</v>
      </c>
      <c r="G31" s="89"/>
      <c r="H31" s="64" t="str">
        <f t="shared" ref="H31" si="12">IF(F31&lt;0,"OVER APPROVED BUDGET"," ")</f>
        <v xml:space="preserve"> </v>
      </c>
      <c r="I31" s="115" t="str">
        <f>IF(H31="OVER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32" spans="1:9" ht="15.75" thickBot="1">
      <c r="B32" s="26"/>
      <c r="C32" s="27"/>
      <c r="D32" s="15"/>
      <c r="E32" s="15"/>
      <c r="F32" s="15"/>
      <c r="G32" s="88"/>
      <c r="H32" s="64"/>
      <c r="I32" s="56"/>
    </row>
    <row r="33" spans="1:9" ht="19.5" thickBot="1">
      <c r="B33" s="144" t="s">
        <v>53</v>
      </c>
      <c r="C33" s="145"/>
      <c r="D33" s="145"/>
      <c r="E33" s="145"/>
      <c r="F33" s="145"/>
      <c r="G33" s="146"/>
      <c r="H33" s="64"/>
      <c r="I33" s="56"/>
    </row>
    <row r="34" spans="1:9">
      <c r="A34" s="7"/>
      <c r="B34" s="5" t="s">
        <v>51</v>
      </c>
      <c r="C34" s="6" t="s">
        <v>30</v>
      </c>
      <c r="D34" s="44" t="str">
        <f>$D$5</f>
        <v>FY2025 Approved Budget</v>
      </c>
      <c r="E34" s="45" t="str">
        <f>$E$5</f>
        <v>FY2025 Expenses</v>
      </c>
      <c r="F34" s="46" t="str">
        <f>$F$5</f>
        <v>FY2025 Difference</v>
      </c>
      <c r="G34" s="85" t="s">
        <v>31</v>
      </c>
      <c r="H34" s="64"/>
      <c r="I34" s="56"/>
    </row>
    <row r="35" spans="1:9">
      <c r="B35" s="8" t="s">
        <v>54</v>
      </c>
      <c r="C35" s="72"/>
      <c r="D35" s="50"/>
      <c r="E35" s="66"/>
      <c r="F35" s="52">
        <f t="shared" ref="F35" si="13">D35-E35</f>
        <v>0</v>
      </c>
      <c r="G35" s="92"/>
      <c r="H35" s="64"/>
      <c r="I35" s="56"/>
    </row>
    <row r="36" spans="1:9">
      <c r="B36" s="8" t="s">
        <v>55</v>
      </c>
      <c r="C36" s="72"/>
      <c r="D36" s="50"/>
      <c r="E36" s="66"/>
      <c r="F36" s="52">
        <f t="shared" ref="F36:F37" si="14">D36-E36</f>
        <v>0</v>
      </c>
      <c r="G36" s="92"/>
      <c r="H36" s="64"/>
      <c r="I36" s="56"/>
    </row>
    <row r="37" spans="1:9">
      <c r="B37" s="48" t="s">
        <v>56</v>
      </c>
      <c r="C37" s="73"/>
      <c r="D37" s="54"/>
      <c r="E37" s="74"/>
      <c r="F37" s="52">
        <f t="shared" si="14"/>
        <v>0</v>
      </c>
      <c r="G37" s="92"/>
      <c r="H37" s="64"/>
      <c r="I37" s="56"/>
    </row>
    <row r="38" spans="1:9" ht="15.75" thickBot="1">
      <c r="B38" s="10" t="s">
        <v>57</v>
      </c>
      <c r="C38" s="75"/>
      <c r="D38" s="51"/>
      <c r="E38" s="67"/>
      <c r="F38" s="53">
        <f>D38-E38</f>
        <v>0</v>
      </c>
      <c r="G38" s="92"/>
      <c r="H38" s="64"/>
      <c r="I38" s="56"/>
    </row>
    <row r="39" spans="1:9" ht="20.25" thickTop="1" thickBot="1">
      <c r="B39" s="147" t="s">
        <v>58</v>
      </c>
      <c r="C39" s="151"/>
      <c r="D39" s="18">
        <f>SUM(D35:D38)</f>
        <v>0</v>
      </c>
      <c r="E39" s="19">
        <f>SUM(E35:E38)</f>
        <v>0</v>
      </c>
      <c r="F39" s="20">
        <f>D39-E39</f>
        <v>0</v>
      </c>
      <c r="G39" s="89"/>
      <c r="H39" s="64" t="str">
        <f t="shared" ref="H39" si="15">IF(F39&lt;0,"OVER APPROVED BUDGET"," ")</f>
        <v xml:space="preserve"> </v>
      </c>
      <c r="I39" s="115" t="str">
        <f>IF(H39="OVER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0" spans="1:9" ht="15.75" thickBot="1">
      <c r="B40" s="23"/>
      <c r="C40" s="24"/>
      <c r="D40" s="25"/>
      <c r="E40" s="25"/>
      <c r="F40" s="25"/>
      <c r="G40" s="90"/>
      <c r="H40" s="64"/>
      <c r="I40" s="56"/>
    </row>
    <row r="41" spans="1:9" ht="19.5" thickBot="1">
      <c r="B41" s="158" t="s">
        <v>59</v>
      </c>
      <c r="C41" s="159"/>
      <c r="D41" s="159"/>
      <c r="E41" s="159"/>
      <c r="F41" s="159"/>
      <c r="G41" s="160"/>
      <c r="H41" s="64"/>
      <c r="I41" s="56"/>
    </row>
    <row r="42" spans="1:9">
      <c r="A42" s="7"/>
      <c r="B42" s="14"/>
      <c r="C42" s="15"/>
      <c r="D42" s="44" t="str">
        <f>$D$5</f>
        <v>FY2025 Approved Budget</v>
      </c>
      <c r="E42" s="45" t="str">
        <f>$E$5</f>
        <v>FY2025 Expenses</v>
      </c>
      <c r="F42" s="46" t="str">
        <f>$F$5</f>
        <v>FY2025 Difference</v>
      </c>
      <c r="G42" s="85" t="s">
        <v>31</v>
      </c>
      <c r="H42" s="64"/>
      <c r="I42" s="56"/>
    </row>
    <row r="43" spans="1:9" ht="19.5" thickBot="1">
      <c r="B43" s="149" t="s">
        <v>60</v>
      </c>
      <c r="C43" s="150"/>
      <c r="D43" s="35">
        <f>SUM(D10,D17,D21,D26,D31,D39,)</f>
        <v>3810</v>
      </c>
      <c r="E43" s="36">
        <f>SUM(E10,E17,E21,E26,E31,E39,)</f>
        <v>2104.59</v>
      </c>
      <c r="F43" s="60">
        <f>D43-E43</f>
        <v>1705.4099999999999</v>
      </c>
      <c r="G43" s="89"/>
      <c r="H43" s="64" t="str">
        <f t="shared" si="8"/>
        <v xml:space="preserve"> </v>
      </c>
      <c r="I43" s="115" t="str">
        <f>IF(H43="OVER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44" spans="1:9" ht="15.75" thickBot="1">
      <c r="B44" s="29"/>
      <c r="C44" s="25"/>
      <c r="D44" s="25"/>
      <c r="E44" s="25"/>
      <c r="F44" s="25"/>
      <c r="G44" s="90"/>
      <c r="H44" s="64"/>
      <c r="I44" s="56"/>
    </row>
    <row r="45" spans="1:9" s="31" customFormat="1" ht="27" thickBot="1">
      <c r="A45" s="30"/>
      <c r="B45" s="161" t="str">
        <f>_xlfn.CONCAT('Project Information Summary'!C10, " ", "Budget Summary")</f>
        <v>FY2025 Budget Summary</v>
      </c>
      <c r="C45" s="162"/>
      <c r="D45" s="163"/>
      <c r="E45" s="163"/>
      <c r="F45" s="163"/>
      <c r="G45" s="164"/>
      <c r="H45" s="64"/>
      <c r="I45" s="56"/>
    </row>
    <row r="46" spans="1:9">
      <c r="B46" s="14"/>
      <c r="C46" s="15"/>
      <c r="D46" s="44" t="str">
        <f>$D$5</f>
        <v>FY2025 Approved Budget</v>
      </c>
      <c r="E46" s="45" t="str">
        <f>$E$5</f>
        <v>FY2025 Expenses</v>
      </c>
      <c r="F46" s="46" t="str">
        <f>$F$5</f>
        <v>FY2025 Difference</v>
      </c>
      <c r="G46" s="85" t="s">
        <v>31</v>
      </c>
      <c r="H46" s="64"/>
      <c r="I46" s="56"/>
    </row>
    <row r="47" spans="1:9" ht="27" thickBot="1">
      <c r="B47" s="153" t="s">
        <v>61</v>
      </c>
      <c r="C47" s="154"/>
      <c r="D47" s="58">
        <f>ROUNDUP(D43,-2)</f>
        <v>3900</v>
      </c>
      <c r="E47" s="36">
        <f>E43</f>
        <v>2104.59</v>
      </c>
      <c r="F47" s="59">
        <f>D47-E47</f>
        <v>1795.4099999999999</v>
      </c>
      <c r="G47" s="89"/>
      <c r="H47" s="64" t="str">
        <f t="shared" ref="H47" si="16">IF(F47&lt;0,"OVER APPROVED BUDGET"," ")</f>
        <v xml:space="preserve"> </v>
      </c>
      <c r="I47" s="115" t="str">
        <f>IF(H47="OVER APPROVED BUDGET","You appear to have spent outside of your approved budget. Any deficit in this project account is the responsibility of the department/project to fill, not that of the Campus Sustainability Fund. ", " ")</f>
        <v xml:space="preserve"> </v>
      </c>
    </row>
    <row r="48" spans="1:9">
      <c r="B48" s="14"/>
      <c r="C48" s="15"/>
      <c r="D48" s="28"/>
      <c r="E48" s="28"/>
      <c r="F48" s="28"/>
      <c r="G48" s="93"/>
      <c r="H48" s="64"/>
      <c r="I48" s="56"/>
    </row>
    <row r="49" spans="2:9" ht="15.75" thickBot="1">
      <c r="B49" s="29"/>
      <c r="C49" s="25"/>
      <c r="D49" s="25"/>
      <c r="E49" s="25"/>
      <c r="F49" s="25"/>
      <c r="G49" s="90"/>
      <c r="H49" s="64"/>
      <c r="I49" s="56"/>
    </row>
    <row r="50" spans="2:9" ht="27" thickBot="1">
      <c r="B50" s="161" t="s">
        <v>62</v>
      </c>
      <c r="C50" s="162"/>
      <c r="D50" s="162"/>
      <c r="E50" s="162"/>
      <c r="F50" s="162"/>
      <c r="G50" s="164"/>
      <c r="H50" s="64"/>
      <c r="I50" s="56"/>
    </row>
    <row r="51" spans="2:9">
      <c r="B51" s="14"/>
      <c r="C51" s="15"/>
      <c r="D51" s="155" t="str">
        <f>'Project Information Summary'!C10</f>
        <v>FY2025</v>
      </c>
      <c r="E51" s="156"/>
      <c r="F51" s="157"/>
      <c r="G51" s="94" t="s">
        <v>31</v>
      </c>
      <c r="H51" s="64"/>
      <c r="I51" s="56"/>
    </row>
    <row r="52" spans="2:9" ht="27" thickBot="1">
      <c r="B52" s="153" t="s">
        <v>63</v>
      </c>
      <c r="C52" s="154"/>
      <c r="D52" s="63"/>
      <c r="E52" s="62">
        <f>IF(F47&lt;0,0,F47)</f>
        <v>1795.4099999999999</v>
      </c>
      <c r="F52" s="81"/>
      <c r="G52" s="95"/>
      <c r="H52" s="64" t="str">
        <f>IF(E52&gt;F47,"OVER APPROVED BUDGET"," ")</f>
        <v xml:space="preserve"> </v>
      </c>
      <c r="I52" s="115" t="str">
        <f>IF(H52="OVER APPROVED BUDGET","You appear to have spent outside of your approved budget. If you did not receive an approved Project Alteration Request (PAR), you have violated the Letter of Agreement and will be barred from applying for additional funding for one year. ", " ")</f>
        <v xml:space="preserve"> </v>
      </c>
    </row>
    <row r="53" spans="2:9" ht="30" customHeight="1">
      <c r="B53" s="32"/>
      <c r="C53" s="33"/>
      <c r="D53" s="34"/>
      <c r="E53" s="34"/>
      <c r="F53" s="34"/>
      <c r="G53" s="96"/>
      <c r="H53" s="65" t="str">
        <f>IF(E52=F47,"UNDER APPROVED BUDGET"," ")</f>
        <v>UNDER APPROVED BUDGET</v>
      </c>
      <c r="I53" s="115" t="str">
        <f>IF(H53="UNDER APPROVED BUDGET","You have spent within your approved budget. Any remaining funding will be transferred back to the CSF for redistribution in future grant cycles.", " ")</f>
        <v>You have spent within your approved budget. Any remaining funding will be transferred back to the CSF for redistribution in future grant cycles.</v>
      </c>
    </row>
    <row r="54" spans="2:9">
      <c r="B54" s="32"/>
      <c r="C54" s="33"/>
      <c r="D54" s="34"/>
      <c r="E54" s="34"/>
      <c r="F54" s="34"/>
      <c r="G54" s="96"/>
    </row>
    <row r="55" spans="2:9">
      <c r="B55" s="32"/>
      <c r="C55" s="33"/>
      <c r="D55" s="34"/>
      <c r="E55" s="34"/>
      <c r="F55" s="34"/>
      <c r="G55" s="96"/>
    </row>
    <row r="56" spans="2:9">
      <c r="B56" s="32"/>
      <c r="C56" s="33"/>
      <c r="D56" s="34"/>
      <c r="E56" s="34"/>
      <c r="F56" s="34"/>
      <c r="G56" s="96"/>
    </row>
    <row r="57" spans="2:9">
      <c r="B57" s="33"/>
      <c r="C57" s="33"/>
      <c r="D57" s="34"/>
      <c r="E57" s="34"/>
      <c r="F57" s="34"/>
      <c r="G57" s="96"/>
    </row>
  </sheetData>
  <protectedRanges>
    <protectedRange sqref="C35:E38" name="Travel"/>
    <protectedRange sqref="C30:F30 F35:F38" name="Capital Equipment"/>
    <protectedRange sqref="C25:F25" name="Supplies"/>
    <protectedRange sqref="G6:G10 G13:G17 G20:G21 G43 G47 G52 G25:G26 G30:G31 G35:G39" name="Notes"/>
  </protectedRanges>
  <mergeCells count="18">
    <mergeCell ref="B52:C52"/>
    <mergeCell ref="D51:F51"/>
    <mergeCell ref="B39:C39"/>
    <mergeCell ref="B28:G28"/>
    <mergeCell ref="B31:C31"/>
    <mergeCell ref="B33:G33"/>
    <mergeCell ref="B41:G41"/>
    <mergeCell ref="B43:C43"/>
    <mergeCell ref="B47:C47"/>
    <mergeCell ref="B45:G45"/>
    <mergeCell ref="B50:G50"/>
    <mergeCell ref="B2:G2"/>
    <mergeCell ref="B4:G4"/>
    <mergeCell ref="B26:C26"/>
    <mergeCell ref="B17:C17"/>
    <mergeCell ref="B23:G23"/>
    <mergeCell ref="B21:C21"/>
    <mergeCell ref="B10:C10"/>
  </mergeCells>
  <conditionalFormatting sqref="F1:F1048576">
    <cfRule type="cellIs" dxfId="1" priority="2" operator="lessThan">
      <formula>0</formula>
    </cfRule>
  </conditionalFormatting>
  <conditionalFormatting sqref="H6:H53">
    <cfRule type="containsText" dxfId="0" priority="11" operator="containsText" text="OVER BUDGET">
      <formula>NOT(ISERROR(SEARCH("OVER BUDGET",H6)))</formula>
    </cfRule>
  </conditionalFormatting>
  <dataValidations count="1">
    <dataValidation allowBlank="1" showInputMessage="1" showErrorMessage="1" promptTitle="Additional Information" prompt="More information on Capital Equipment can be found in the Additional Info &amp; Definitions sheet. " sqref="B28:G28" xr:uid="{F5E56512-9A1E-44E5-917F-4829607AD3DE}"/>
  </dataValidations>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9D80DA73D0024C9B533841C956BF4A" ma:contentTypeVersion="19" ma:contentTypeDescription="Create a new document." ma:contentTypeScope="" ma:versionID="a1ad72c2ce1c6e105093ba1979cc6b10">
  <xsd:schema xmlns:xsd="http://www.w3.org/2001/XMLSchema" xmlns:xs="http://www.w3.org/2001/XMLSchema" xmlns:p="http://schemas.microsoft.com/office/2006/metadata/properties" xmlns:ns2="6f7fe747-9619-4bf6-9a12-ea6a6eb0fb61" xmlns:ns3="c5c5f828-e87a-4676-9ab8-38db4895ca32" targetNamespace="http://schemas.microsoft.com/office/2006/metadata/properties" ma:root="true" ma:fieldsID="c4e51179c28b52d393acb0ec5aa5a2ae" ns2:_="" ns3:_="">
    <xsd:import namespace="6f7fe747-9619-4bf6-9a12-ea6a6eb0fb61"/>
    <xsd:import namespace="c5c5f828-e87a-4676-9ab8-38db4895ca3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Location" minOccurs="0"/>
                <xsd:element ref="ns2:DateTim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7fe747-9619-4bf6-9a12-ea6a6eb0fb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1dced58-e0b4-42b2-b81d-05092f917ffe"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DateTime" ma:index="23" nillable="true" ma:displayName="Date &amp; Time" ma:format="DateOnly" ma:internalName="DateTime">
      <xsd:simpleType>
        <xsd:restriction base="dms:DateTim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c5f828-e87a-4676-9ab8-38db4895ca3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c0f691d7-ec98-4c73-a5cb-db0dda1cc6c2}" ma:internalName="TaxCatchAll" ma:showField="CatchAllData" ma:web="c5c5f828-e87a-4676-9ab8-38db4895ca3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f7fe747-9619-4bf6-9a12-ea6a6eb0fb61">
      <Terms xmlns="http://schemas.microsoft.com/office/infopath/2007/PartnerControls"/>
    </lcf76f155ced4ddcb4097134ff3c332f>
    <TaxCatchAll xmlns="c5c5f828-e87a-4676-9ab8-38db4895ca32" xsi:nil="true"/>
    <DateTime xmlns="6f7fe747-9619-4bf6-9a12-ea6a6eb0fb61" xsi:nil="true"/>
  </documentManagement>
</p:properties>
</file>

<file path=customXml/itemProps1.xml><?xml version="1.0" encoding="utf-8"?>
<ds:datastoreItem xmlns:ds="http://schemas.openxmlformats.org/officeDocument/2006/customXml" ds:itemID="{BCFC9F7B-3153-45DB-B0BD-899B90BF15AE}"/>
</file>

<file path=customXml/itemProps2.xml><?xml version="1.0" encoding="utf-8"?>
<ds:datastoreItem xmlns:ds="http://schemas.openxmlformats.org/officeDocument/2006/customXml" ds:itemID="{C07958DB-BD35-45B4-881E-0A6F2C0B5869}"/>
</file>

<file path=customXml/itemProps3.xml><?xml version="1.0" encoding="utf-8"?>
<ds:datastoreItem xmlns:ds="http://schemas.openxmlformats.org/officeDocument/2006/customXml" ds:itemID="{2C328603-7D24-4D6E-8508-4ADE39CBF8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Moore, Mary</dc:creator>
  <cp:keywords/>
  <dc:description/>
  <cp:lastModifiedBy/>
  <cp:revision/>
  <dcterms:created xsi:type="dcterms:W3CDTF">2021-07-07T22:51:00Z</dcterms:created>
  <dcterms:modified xsi:type="dcterms:W3CDTF">2025-07-26T21:21:16Z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0x010100529D80DA73D0024C9B533841C956BF4A</vt:lpwstr>
  </property>
  <property fmtid="{D5CDD505-2E9C-101B-9397-08002B2CF9AE}" pid="3" name="MediaServiceImageTags">
    <vt:lpwstr/>
  </property>
</Properties>
</file>