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emailarizona-my.sharepoint.com/personal/tledbetter_arizona_edu/Documents/Documents/Computer/Campus Sustainability Fund/"/>
    </mc:Choice>
  </mc:AlternateContent>
  <xr:revisionPtr revIDLastSave="0" documentId="8_{8F03C10B-FAD0-42B2-8DA7-C0907AACE8EC}" xr6:coauthVersionLast="47" xr6:coauthVersionMax="47" xr10:uidLastSave="{00000000-0000-0000-0000-000000000000}"/>
  <bookViews>
    <workbookView xWindow="-98" yWindow="-98" windowWidth="28996" windowHeight="15796" firstSheet="1" activeTab="1"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E18" i="3" l="1"/>
  <c r="E17" i="3"/>
  <c r="F30" i="1"/>
  <c r="D22" i="1"/>
  <c r="D13" i="1"/>
  <c r="D8" i="1"/>
  <c r="B2" i="1"/>
  <c r="B2" i="3"/>
  <c r="F26" i="1"/>
  <c r="F21" i="1"/>
  <c r="D36" i="3"/>
  <c r="C36" i="3"/>
  <c r="E26" i="3"/>
  <c r="C25" i="3"/>
  <c r="D25" i="3"/>
  <c r="D33" i="3"/>
  <c r="E36" i="3"/>
  <c r="E25" i="3"/>
  <c r="C33" i="3"/>
  <c r="D31" i="3"/>
  <c r="C31" i="3"/>
  <c r="B25" i="3"/>
  <c r="E27" i="3"/>
  <c r="E28" i="3"/>
  <c r="E29" i="3"/>
  <c r="E30" i="3"/>
  <c r="D34" i="1" l="1"/>
  <c r="C17" i="3"/>
  <c r="E31" i="3"/>
  <c r="D42" i="1" l="1"/>
  <c r="B36" i="1"/>
  <c r="E16" i="3"/>
  <c r="F5" i="1" s="1"/>
  <c r="D16" i="3"/>
  <c r="C16" i="3"/>
  <c r="D5" i="1" s="1"/>
  <c r="D18" i="3"/>
  <c r="C18" i="3"/>
  <c r="D17" i="3"/>
  <c r="E5" i="1" l="1"/>
  <c r="F37" i="1" l="1"/>
  <c r="E37" i="1"/>
  <c r="D37" i="1"/>
  <c r="F33" i="1"/>
  <c r="E33" i="1"/>
  <c r="D33" i="1"/>
  <c r="F25" i="1"/>
  <c r="E25" i="1"/>
  <c r="D25" i="1"/>
  <c r="F20" i="1"/>
  <c r="H20" i="1" s="1"/>
  <c r="I20" i="1" s="1"/>
  <c r="E20" i="1"/>
  <c r="D20" i="1"/>
  <c r="F15" i="1"/>
  <c r="E15" i="1"/>
  <c r="D15" i="1"/>
  <c r="F10" i="1"/>
  <c r="E10" i="1"/>
  <c r="D10" i="1"/>
  <c r="F7" i="1"/>
  <c r="H18" i="1"/>
  <c r="I18" i="1" s="1"/>
  <c r="H19" i="1"/>
  <c r="I19" i="1" s="1"/>
  <c r="F29" i="1"/>
  <c r="F28" i="1"/>
  <c r="F27" i="1"/>
  <c r="F16" i="1" l="1"/>
  <c r="F12" i="1"/>
  <c r="E30" i="1" l="1"/>
  <c r="D20" i="3" s="1"/>
  <c r="D30" i="1"/>
  <c r="C20" i="3" s="1"/>
  <c r="C19" i="3" l="1"/>
  <c r="C21" i="3" s="1"/>
  <c r="E22" i="1"/>
  <c r="D19" i="3" s="1"/>
  <c r="F22" i="1"/>
  <c r="E19" i="3" s="1"/>
  <c r="H30" i="1" l="1"/>
  <c r="I30" i="1" s="1"/>
  <c r="E20" i="3"/>
  <c r="H22" i="1"/>
  <c r="I22" i="1" s="1"/>
  <c r="D17" i="1"/>
  <c r="E17" i="1"/>
  <c r="F17" i="1" l="1"/>
  <c r="H17" i="1" s="1"/>
  <c r="I17" i="1" s="1"/>
  <c r="E8" i="1"/>
  <c r="F8" i="1" l="1"/>
  <c r="H8" i="1" s="1"/>
  <c r="I8" i="1" s="1"/>
  <c r="E13" i="1"/>
  <c r="E34" i="1" l="1"/>
  <c r="E38" i="1" s="1"/>
  <c r="F13" i="1"/>
  <c r="H13" i="1" s="1"/>
  <c r="I13" i="1" s="1"/>
  <c r="D38" i="1"/>
  <c r="C22" i="3" s="1"/>
  <c r="F34" i="1" l="1"/>
  <c r="H34" i="1" s="1"/>
  <c r="I34" i="1" s="1"/>
  <c r="D21" i="3"/>
  <c r="D34" i="3" l="1"/>
  <c r="D37" i="3" s="1"/>
  <c r="D22" i="3"/>
  <c r="E21" i="3"/>
  <c r="C34" i="3" l="1"/>
  <c r="C37" i="3" s="1"/>
  <c r="F38" i="1"/>
  <c r="E43" i="1" l="1"/>
  <c r="H44" i="1" s="1"/>
  <c r="E22" i="3"/>
  <c r="E37" i="3"/>
  <c r="H38" i="1"/>
  <c r="I44" i="1"/>
  <c r="H43" i="1"/>
  <c r="I43" i="1" s="1"/>
  <c r="F37" i="3" l="1"/>
  <c r="G37" i="3" s="1"/>
  <c r="F21" i="3"/>
  <c r="G21" i="3" s="1"/>
  <c r="I38" i="1"/>
</calcChain>
</file>

<file path=xl/sharedStrings.xml><?xml version="1.0" encoding="utf-8"?>
<sst xmlns="http://schemas.openxmlformats.org/spreadsheetml/2006/main" count="76" uniqueCount="59">
  <si>
    <t>Project Information Summary</t>
  </si>
  <si>
    <t>Project Name</t>
  </si>
  <si>
    <t>Project Certified to Sustain</t>
  </si>
  <si>
    <t>Department Name</t>
  </si>
  <si>
    <t>College of Civil Engineering</t>
  </si>
  <si>
    <t>KFS Account Number</t>
  </si>
  <si>
    <t>Subaccount Number</t>
  </si>
  <si>
    <t>Project Code</t>
  </si>
  <si>
    <t>MG 25.03</t>
  </si>
  <si>
    <t>Fiscal Year</t>
  </si>
  <si>
    <t>FY2025</t>
  </si>
  <si>
    <t xml:space="preserve">Progress Report </t>
  </si>
  <si>
    <t>Final</t>
  </si>
  <si>
    <t>Project Start Date</t>
  </si>
  <si>
    <t>Fall 2024</t>
  </si>
  <si>
    <t>Project End Date</t>
  </si>
  <si>
    <t>Project Budget Summary</t>
  </si>
  <si>
    <t>Total Student Employee Wages &amp; ERE</t>
  </si>
  <si>
    <t>Total Graduate Assistant Stipends, ERE, &amp; Tuition Remission</t>
  </si>
  <si>
    <t>Total Supplies &amp; Related Operations</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</si>
  <si>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</si>
  <si>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</si>
  <si>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</si>
  <si>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</si>
  <si>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</si>
  <si>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</si>
  <si>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</si>
  <si>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</si>
  <si>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</si>
  <si>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</si>
  <si>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</si>
  <si>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</si>
  <si>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Student Employees Wages</t>
  </si>
  <si>
    <t xml:space="preserve">       </t>
  </si>
  <si>
    <t>Graduate Assistants Stipends</t>
  </si>
  <si>
    <t xml:space="preserve">Total Personnel Wages     </t>
  </si>
  <si>
    <t>Employee Related Expenses (ERE)</t>
  </si>
  <si>
    <t xml:space="preserve">Student Employees ERE </t>
  </si>
  <si>
    <t xml:space="preserv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</si>
  <si>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</si>
  <si>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</si>
  <si>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</si>
  <si>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</si>
  <si>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</si>
  <si>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</si>
  <si>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</si>
  <si>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</si>
  <si>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Travel</t>
  </si>
  <si>
    <t>Category  (Object Codes 6000-6342)</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</si>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</sst>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6">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59">
    <border>
      <left/>
      <right/>
      <top/>
      <bottom/>
      <diagonal/>
    </border>
    <border>
      <left/>
      <right/>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1">
    <xf numFmtId="0" fontId="0" fillId="0" borderId="0" xfId="0"/>
    <xf numFmtId="0" fontId="3" fillId="0" borderId="0" xfId="0" applyFont="1"/>
    <xf numFmtId="0" fontId="5" fillId="0" borderId="9" xfId="0" applyFont="1" applyBorder="1" applyAlignment="1">
      <alignment horizontal="center" vertical="center"/>
    </xf>
    <xf numFmtId="0" fontId="6" fillId="7" borderId="14" xfId="0" applyFont="1" applyFill="1" applyBorder="1" applyAlignment="1">
      <alignment horizontal="center" vertical="center"/>
    </xf>
    <xf numFmtId="0" fontId="6" fillId="7" borderId="16" xfId="0" applyFont="1" applyFill="1" applyBorder="1" applyAlignment="1">
      <alignment horizontal="center" vertical="center"/>
    </xf>
    <xf numFmtId="0" fontId="5" fillId="0" borderId="18" xfId="0" applyFont="1" applyBorder="1" applyAlignment="1">
      <alignment horizontal="left" vertical="center"/>
    </xf>
    <xf numFmtId="0" fontId="5" fillId="0" borderId="25" xfId="0" applyFont="1" applyBorder="1" applyAlignment="1">
      <alignment horizontal="left" vertical="center"/>
    </xf>
    <xf numFmtId="0" fontId="3" fillId="0" borderId="1" xfId="0" applyFont="1" applyBorder="1"/>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7" xfId="0" applyFont="1" applyBorder="1" applyAlignment="1">
      <alignment horizontal="left" vertical="center"/>
    </xf>
    <xf numFmtId="44" fontId="3" fillId="0" borderId="36" xfId="1" applyFont="1" applyBorder="1" applyAlignment="1">
      <alignment horizontal="center" vertical="center"/>
    </xf>
    <xf numFmtId="44" fontId="3" fillId="0" borderId="31" xfId="1" applyFont="1" applyBorder="1" applyAlignment="1">
      <alignment horizontal="center" vertical="center"/>
    </xf>
    <xf numFmtId="0" fontId="3" fillId="7" borderId="4" xfId="0" applyFont="1" applyFill="1" applyBorder="1" applyAlignment="1">
      <alignment horizontal="left" vertical="center"/>
    </xf>
    <xf numFmtId="0" fontId="3" fillId="7" borderId="1" xfId="0" applyFont="1" applyFill="1" applyBorder="1" applyAlignment="1">
      <alignment horizontal="lef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44" fontId="3" fillId="0" borderId="6" xfId="1" applyFont="1" applyBorder="1" applyAlignment="1">
      <alignment horizontal="center" vertical="center"/>
    </xf>
    <xf numFmtId="44" fontId="3" fillId="0" borderId="46" xfId="1" applyFont="1" applyBorder="1" applyAlignment="1">
      <alignment horizontal="center" vertical="center"/>
    </xf>
    <xf numFmtId="44" fontId="3" fillId="0" borderId="8" xfId="1"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3" fillId="7" borderId="14" xfId="0" applyFont="1" applyFill="1" applyBorder="1" applyAlignment="1">
      <alignment horizontal="left" vertical="center"/>
    </xf>
    <xf numFmtId="0" fontId="3" fillId="7" borderId="16" xfId="0" applyFont="1" applyFill="1" applyBorder="1" applyAlignment="1">
      <alignment horizontal="left" vertical="center"/>
    </xf>
    <xf numFmtId="0" fontId="3" fillId="7" borderId="7" xfId="0" applyFont="1" applyFill="1" applyBorder="1" applyAlignment="1">
      <alignment horizontal="left" vertical="center"/>
    </xf>
    <xf numFmtId="44" fontId="5" fillId="7" borderId="2" xfId="0" applyNumberFormat="1" applyFont="1" applyFill="1" applyBorder="1" applyAlignment="1">
      <alignment horizontal="center" vertical="center"/>
    </xf>
    <xf numFmtId="0" fontId="3" fillId="7" borderId="6"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3" xfId="0" applyNumberFormat="1" applyFont="1" applyFill="1" applyBorder="1" applyAlignment="1">
      <alignment horizontal="center" vertical="center"/>
    </xf>
    <xf numFmtId="44" fontId="3" fillId="7" borderId="24" xfId="0" applyNumberFormat="1" applyFont="1" applyFill="1" applyBorder="1" applyAlignment="1">
      <alignment horizontal="center" vertical="center"/>
    </xf>
    <xf numFmtId="44" fontId="3" fillId="0" borderId="22" xfId="1" applyFont="1" applyBorder="1" applyAlignment="1">
      <alignment horizontal="center" vertical="center"/>
    </xf>
    <xf numFmtId="44" fontId="3" fillId="0" borderId="47" xfId="1" applyFont="1" applyBorder="1" applyAlignment="1">
      <alignment horizontal="center" vertical="center"/>
    </xf>
    <xf numFmtId="0" fontId="3" fillId="0" borderId="21" xfId="0" applyFont="1" applyBorder="1" applyAlignment="1">
      <alignment horizontal="left"/>
    </xf>
    <xf numFmtId="0" fontId="3" fillId="0" borderId="23" xfId="0" quotePrefix="1" applyFont="1" applyBorder="1" applyAlignment="1">
      <alignment horizontal="left"/>
    </xf>
    <xf numFmtId="0" fontId="2" fillId="0" borderId="43" xfId="0" applyFont="1" applyBorder="1" applyAlignment="1">
      <alignment horizontal="center"/>
    </xf>
    <xf numFmtId="0" fontId="3" fillId="0" borderId="43" xfId="0" applyFont="1" applyBorder="1" applyAlignment="1">
      <alignment horizontal="left" vertical="center"/>
    </xf>
    <xf numFmtId="164" fontId="3" fillId="0" borderId="43" xfId="0" applyNumberFormat="1"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 fillId="0" borderId="33" xfId="0" applyFont="1" applyBorder="1" applyAlignment="1">
      <alignment horizontal="left"/>
    </xf>
    <xf numFmtId="0" fontId="3" fillId="0" borderId="33" xfId="0" applyFont="1" applyBorder="1" applyAlignment="1">
      <alignment horizontal="left" vertical="center"/>
    </xf>
    <xf numFmtId="44" fontId="3" fillId="0" borderId="49" xfId="1" applyFont="1" applyBorder="1" applyAlignment="1">
      <alignment horizontal="center" vertical="center"/>
    </xf>
    <xf numFmtId="44" fontId="3" fillId="0" borderId="21" xfId="1" applyFont="1" applyFill="1" applyBorder="1" applyAlignment="1">
      <alignment horizontal="center" vertical="center"/>
    </xf>
    <xf numFmtId="44" fontId="3" fillId="0" borderId="44" xfId="1" applyFont="1" applyFill="1" applyBorder="1" applyAlignment="1">
      <alignment horizontal="center" vertical="center"/>
    </xf>
    <xf numFmtId="44" fontId="3" fillId="0" borderId="22" xfId="1" applyFont="1" applyFill="1" applyBorder="1" applyAlignment="1">
      <alignment horizontal="center" vertical="center"/>
    </xf>
    <xf numFmtId="44" fontId="3" fillId="0" borderId="47" xfId="1" applyFont="1" applyFill="1" applyBorder="1" applyAlignment="1">
      <alignment horizontal="center" vertical="center"/>
    </xf>
    <xf numFmtId="44" fontId="3" fillId="0" borderId="33"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0" xfId="0" applyFont="1" applyBorder="1" applyAlignment="1">
      <alignment horizontal="left" vertical="center"/>
    </xf>
    <xf numFmtId="44" fontId="3" fillId="7" borderId="50" xfId="0" applyNumberFormat="1" applyFont="1" applyFill="1" applyBorder="1" applyAlignment="1">
      <alignment horizontal="center" vertical="center"/>
    </xf>
    <xf numFmtId="44" fontId="3" fillId="7" borderId="29" xfId="0" applyNumberFormat="1" applyFont="1" applyFill="1" applyBorder="1" applyAlignment="1">
      <alignment horizontal="center" vertical="center"/>
    </xf>
    <xf numFmtId="44" fontId="3" fillId="0" borderId="29" xfId="0" applyNumberFormat="1" applyFont="1" applyBorder="1" applyAlignment="1">
      <alignment horizontal="center" vertical="center"/>
    </xf>
    <xf numFmtId="44" fontId="3" fillId="0" borderId="24" xfId="0" applyNumberFormat="1" applyFont="1" applyBorder="1" applyAlignment="1">
      <alignment horizontal="center" vertical="center"/>
    </xf>
    <xf numFmtId="44" fontId="3" fillId="7" borderId="7" xfId="0" applyNumberFormat="1" applyFont="1" applyFill="1" applyBorder="1" applyAlignment="1">
      <alignment vertical="center"/>
    </xf>
    <xf numFmtId="44" fontId="3" fillId="7" borderId="6"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9"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1" xfId="0" applyNumberFormat="1" applyFont="1" applyBorder="1" applyAlignment="1">
      <alignment horizontal="center" vertical="center"/>
    </xf>
    <xf numFmtId="44" fontId="3" fillId="0" borderId="9" xfId="0" applyNumberFormat="1" applyFont="1" applyBorder="1" applyAlignment="1">
      <alignment horizontal="center" vertical="center"/>
    </xf>
    <xf numFmtId="44" fontId="3" fillId="0" borderId="44" xfId="0" applyNumberFormat="1" applyFont="1" applyBorder="1" applyAlignment="1">
      <alignment horizontal="center" vertical="center"/>
    </xf>
    <xf numFmtId="44" fontId="3" fillId="0" borderId="45" xfId="0" applyNumberFormat="1" applyFont="1" applyBorder="1" applyAlignment="1">
      <alignment horizontal="center" vertical="center"/>
    </xf>
    <xf numFmtId="0" fontId="5" fillId="0" borderId="22" xfId="0" applyFont="1" applyBorder="1" applyAlignment="1">
      <alignment horizontal="left" vertical="center"/>
    </xf>
    <xf numFmtId="0" fontId="5" fillId="0" borderId="26" xfId="0" applyFont="1" applyBorder="1" applyAlignment="1">
      <alignment horizontal="left" vertical="center"/>
    </xf>
    <xf numFmtId="44" fontId="3" fillId="0" borderId="11" xfId="1" applyFont="1" applyFill="1" applyBorder="1" applyAlignment="1">
      <alignment horizontal="center" vertical="center"/>
    </xf>
    <xf numFmtId="0" fontId="5" fillId="0" borderId="27" xfId="0" applyFont="1" applyBorder="1" applyAlignment="1">
      <alignment horizontal="left" vertical="center"/>
    </xf>
    <xf numFmtId="0" fontId="10" fillId="0" borderId="18" xfId="0" applyFont="1" applyBorder="1" applyAlignment="1">
      <alignment horizontal="center"/>
    </xf>
    <xf numFmtId="0" fontId="3" fillId="0" borderId="17" xfId="0" applyFont="1" applyBorder="1" applyAlignment="1">
      <alignment horizontal="left" vertical="center"/>
    </xf>
    <xf numFmtId="0" fontId="3" fillId="0" borderId="53" xfId="0" applyFont="1" applyBorder="1" applyAlignment="1">
      <alignment horizontal="left" vertical="center"/>
    </xf>
    <xf numFmtId="44" fontId="3" fillId="0" borderId="39" xfId="1" applyFont="1" applyBorder="1" applyAlignment="1">
      <alignment horizontal="center" vertical="center"/>
    </xf>
    <xf numFmtId="44" fontId="3" fillId="0" borderId="21" xfId="1" applyFont="1" applyFill="1" applyBorder="1" applyAlignment="1">
      <alignment vertical="center"/>
    </xf>
    <xf numFmtId="44" fontId="3" fillId="7" borderId="8" xfId="0" applyNumberFormat="1" applyFont="1" applyFill="1" applyBorder="1" applyAlignment="1">
      <alignment vertical="center"/>
    </xf>
    <xf numFmtId="44" fontId="3" fillId="0" borderId="21" xfId="0" applyNumberFormat="1" applyFont="1" applyBorder="1" applyAlignment="1">
      <alignment horizontal="left" vertical="center"/>
    </xf>
    <xf numFmtId="0" fontId="3" fillId="0" borderId="28" xfId="0" applyFont="1" applyBorder="1" applyAlignment="1">
      <alignment horizontal="center" vertical="center"/>
    </xf>
    <xf numFmtId="0" fontId="3" fillId="8" borderId="56" xfId="0" applyFont="1" applyFill="1" applyBorder="1" applyAlignment="1">
      <alignment horizontal="center" vertical="center"/>
    </xf>
    <xf numFmtId="0" fontId="6" fillId="7" borderId="15" xfId="0" applyFont="1" applyFill="1" applyBorder="1" applyAlignment="1">
      <alignment horizontal="center" vertical="center" wrapText="1"/>
    </xf>
    <xf numFmtId="0" fontId="5" fillId="0" borderId="32" xfId="0" applyFont="1" applyBorder="1" applyAlignment="1">
      <alignment horizontal="left" vertical="center" wrapText="1"/>
    </xf>
    <xf numFmtId="39" fontId="3" fillId="6" borderId="28" xfId="0" applyNumberFormat="1" applyFont="1" applyFill="1" applyBorder="1" applyAlignment="1">
      <alignment horizontal="left" vertical="center" wrapText="1"/>
    </xf>
    <xf numFmtId="39" fontId="3" fillId="6" borderId="8" xfId="0" applyNumberFormat="1" applyFont="1" applyFill="1" applyBorder="1" applyAlignment="1">
      <alignment horizontal="left" vertical="center" wrapText="1"/>
    </xf>
    <xf numFmtId="39" fontId="3" fillId="7" borderId="5" xfId="0" applyNumberFormat="1" applyFont="1" applyFill="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7" borderId="8" xfId="0" applyNumberFormat="1"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7" borderId="3" xfId="0" applyFont="1" applyFill="1" applyBorder="1" applyAlignment="1">
      <alignment horizontal="left" vertical="center" wrapText="1"/>
    </xf>
    <xf numFmtId="0" fontId="5" fillId="0" borderId="34" xfId="0" applyFont="1" applyBorder="1" applyAlignment="1">
      <alignment horizontal="left" vertical="center" wrapText="1"/>
    </xf>
    <xf numFmtId="39" fontId="3" fillId="6" borderId="35"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7" xfId="1" applyFont="1" applyFill="1" applyBorder="1" applyAlignment="1">
      <alignment horizontal="right" vertical="center"/>
    </xf>
    <xf numFmtId="44" fontId="15" fillId="0" borderId="8"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9" xfId="0" applyNumberFormat="1" applyFont="1" applyBorder="1" applyAlignment="1">
      <alignment horizontal="left" vertical="center"/>
    </xf>
    <xf numFmtId="0" fontId="5" fillId="0" borderId="20" xfId="0" applyFont="1" applyBorder="1" applyAlignment="1">
      <alignment horizontal="center"/>
    </xf>
    <xf numFmtId="44" fontId="3" fillId="0" borderId="22" xfId="0" applyNumberFormat="1" applyFont="1" applyBorder="1" applyAlignment="1">
      <alignment horizontal="left" vertical="center"/>
    </xf>
    <xf numFmtId="0" fontId="7" fillId="3" borderId="10" xfId="0" applyFont="1" applyFill="1" applyBorder="1" applyAlignment="1">
      <alignment horizontal="right" vertical="center"/>
    </xf>
    <xf numFmtId="0" fontId="5" fillId="0" borderId="1" xfId="0" applyFont="1" applyBorder="1" applyAlignment="1">
      <alignment wrapText="1"/>
    </xf>
    <xf numFmtId="0" fontId="10" fillId="0" borderId="52" xfId="0" applyFont="1" applyBorder="1" applyAlignment="1">
      <alignment horizontal="center"/>
    </xf>
    <xf numFmtId="44" fontId="15" fillId="0" borderId="6" xfId="1" applyFont="1" applyFill="1" applyBorder="1" applyAlignment="1">
      <alignment horizontal="right" vertical="center"/>
    </xf>
    <xf numFmtId="0" fontId="10" fillId="0" borderId="34" xfId="0" applyFont="1" applyBorder="1" applyAlignment="1">
      <alignment horizontal="center"/>
    </xf>
    <xf numFmtId="0" fontId="3" fillId="0" borderId="58" xfId="0" applyFont="1" applyBorder="1" applyAlignment="1">
      <alignment horizontal="left" vertical="center"/>
    </xf>
    <xf numFmtId="0" fontId="7" fillId="3" borderId="54" xfId="0" applyFont="1" applyFill="1" applyBorder="1" applyAlignment="1">
      <alignment horizontal="right" vertical="center"/>
    </xf>
    <xf numFmtId="44" fontId="3" fillId="6" borderId="48" xfId="1" applyFont="1" applyFill="1" applyBorder="1" applyAlignment="1">
      <alignment horizontal="left" vertical="center"/>
    </xf>
    <xf numFmtId="44" fontId="3" fillId="0" borderId="21" xfId="1" applyFont="1" applyFill="1" applyBorder="1" applyAlignment="1">
      <alignment horizontal="left" vertical="center"/>
    </xf>
    <xf numFmtId="0" fontId="3" fillId="0" borderId="1" xfId="0" applyFont="1" applyBorder="1" applyAlignment="1">
      <alignment horizontal="left" vertical="center" wrapText="1"/>
    </xf>
    <xf numFmtId="165" fontId="3" fillId="0" borderId="56" xfId="0" applyNumberFormat="1" applyFont="1" applyBorder="1" applyAlignment="1">
      <alignment horizontal="center" vertical="center"/>
    </xf>
    <xf numFmtId="0" fontId="5" fillId="0" borderId="19" xfId="0" applyFont="1" applyBorder="1" applyAlignment="1">
      <alignment horizontal="center"/>
    </xf>
    <xf numFmtId="9" fontId="3" fillId="0" borderId="24" xfId="2" applyFont="1" applyBorder="1" applyAlignment="1">
      <alignment horizontal="center" vertical="center"/>
    </xf>
    <xf numFmtId="9" fontId="3" fillId="0" borderId="27" xfId="2" applyFont="1" applyBorder="1" applyAlignment="1">
      <alignment horizontal="center" vertical="center"/>
    </xf>
    <xf numFmtId="0" fontId="5" fillId="7" borderId="20" xfId="0" applyFont="1" applyFill="1" applyBorder="1" applyAlignment="1">
      <alignment horizontal="center"/>
    </xf>
    <xf numFmtId="44" fontId="3" fillId="7" borderId="27" xfId="0" applyNumberFormat="1" applyFont="1" applyFill="1" applyBorder="1" applyAlignment="1">
      <alignment horizontal="center" vertical="center"/>
    </xf>
    <xf numFmtId="0" fontId="5" fillId="0" borderId="19" xfId="0" applyFont="1" applyBorder="1" applyAlignment="1">
      <alignment horizontal="center" wrapText="1"/>
    </xf>
    <xf numFmtId="0" fontId="5" fillId="0" borderId="19" xfId="0" applyFont="1" applyBorder="1" applyAlignment="1">
      <alignment horizontal="center" vertical="center" wrapText="1"/>
    </xf>
    <xf numFmtId="44" fontId="15" fillId="0" borderId="16" xfId="0" applyNumberFormat="1" applyFont="1" applyBorder="1" applyAlignment="1">
      <alignment horizontal="right" vertical="center"/>
    </xf>
    <xf numFmtId="44" fontId="15" fillId="0" borderId="15" xfId="0" applyNumberFormat="1" applyFont="1" applyBorder="1" applyAlignment="1">
      <alignment horizontal="right" vertical="center"/>
    </xf>
    <xf numFmtId="44" fontId="12" fillId="0" borderId="21" xfId="1" applyFont="1" applyFill="1" applyBorder="1" applyAlignment="1">
      <alignment horizontal="center"/>
    </xf>
    <xf numFmtId="0" fontId="7" fillId="3" borderId="1" xfId="0" applyFont="1" applyFill="1" applyBorder="1" applyAlignment="1">
      <alignment horizontal="right" vertical="center"/>
    </xf>
    <xf numFmtId="0" fontId="3" fillId="0" borderId="56" xfId="0" applyFont="1" applyBorder="1" applyAlignment="1">
      <alignment horizontal="center" vertical="center"/>
    </xf>
    <xf numFmtId="15" fontId="3" fillId="0" borderId="29" xfId="0" quotePrefix="1" applyNumberFormat="1" applyFont="1" applyBorder="1" applyAlignment="1">
      <alignment horizontal="center" vertical="center"/>
    </xf>
    <xf numFmtId="0" fontId="7" fillId="4" borderId="18" xfId="0" applyFont="1" applyFill="1" applyBorder="1" applyAlignment="1">
      <alignment horizontal="center"/>
    </xf>
    <xf numFmtId="0" fontId="7" fillId="4" borderId="51" xfId="0" applyFont="1" applyFill="1" applyBorder="1" applyAlignment="1">
      <alignment horizontal="center"/>
    </xf>
    <xf numFmtId="0" fontId="7" fillId="4" borderId="41" xfId="0" applyFont="1" applyFill="1" applyBorder="1" applyAlignment="1">
      <alignment horizont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7" fillId="4" borderId="40" xfId="0" applyFont="1" applyFill="1" applyBorder="1" applyAlignment="1">
      <alignment horizontal="center"/>
    </xf>
    <xf numFmtId="0" fontId="7" fillId="4" borderId="42" xfId="0" applyFont="1" applyFill="1" applyBorder="1" applyAlignment="1">
      <alignment horizontal="center"/>
    </xf>
    <xf numFmtId="0" fontId="7" fillId="4" borderId="57" xfId="0" applyFont="1" applyFill="1" applyBorder="1" applyAlignment="1">
      <alignment horizontal="center" wrapText="1"/>
    </xf>
    <xf numFmtId="0" fontId="7" fillId="4" borderId="32" xfId="0" applyFont="1" applyFill="1" applyBorder="1" applyAlignment="1">
      <alignment horizontal="center" wrapText="1"/>
    </xf>
    <xf numFmtId="0" fontId="7" fillId="3" borderId="40" xfId="0" applyFont="1" applyFill="1" applyBorder="1" applyAlignment="1">
      <alignment horizontal="center" vertical="center"/>
    </xf>
    <xf numFmtId="0" fontId="7" fillId="3" borderId="36"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3" borderId="36" xfId="0" applyFont="1" applyFill="1" applyBorder="1" applyAlignment="1">
      <alignment horizontal="right" vertical="center"/>
    </xf>
    <xf numFmtId="0" fontId="7" fillId="3" borderId="39" xfId="0" applyFont="1" applyFill="1" applyBorder="1" applyAlignment="1">
      <alignment horizontal="right" vertical="center"/>
    </xf>
    <xf numFmtId="0" fontId="7" fillId="3" borderId="37" xfId="0" applyFont="1" applyFill="1" applyBorder="1" applyAlignment="1">
      <alignment horizontal="right" vertical="center"/>
    </xf>
    <xf numFmtId="0" fontId="7" fillId="3" borderId="30"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55" xfId="0" applyFont="1" applyFill="1" applyBorder="1" applyAlignment="1">
      <alignment horizontal="right" vertical="center"/>
    </xf>
    <xf numFmtId="0" fontId="9" fillId="3" borderId="6" xfId="0" applyFont="1" applyFill="1" applyBorder="1" applyAlignment="1">
      <alignment horizontal="right" vertical="center"/>
    </xf>
    <xf numFmtId="0" fontId="9" fillId="3" borderId="7" xfId="0" applyFont="1" applyFill="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3" borderId="37"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8"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cellXfs>
  <cellStyles count="3">
    <cellStyle name="Currency" xfId="1" builtinId="4"/>
    <cellStyle name="Normal" xfId="0" builtinId="0"/>
    <cellStyle name="Percent" xfId="2" builtinId="5"/>
  </cellStyles>
  <dxfs count="10">
    <dxf>
      <font>
        <color rgb="FF9C0006"/>
      </font>
      <fill>
        <patternFill>
          <bgColor rgb="FFFFC7CE"/>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37"/>
  <sheetViews>
    <sheetView topLeftCell="A14" zoomScale="80" zoomScaleNormal="80" workbookViewId="0">
      <selection activeCell="D10" sqref="D10"/>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3" bestFit="1" customWidth="1"/>
    <col min="7" max="7" width="46" style="1" customWidth="1"/>
    <col min="8" max="16384" width="9" style="1"/>
  </cols>
  <sheetData>
    <row r="1" spans="2:7" ht="15.75" thickBot="1"/>
    <row r="2" spans="2:7" ht="27" thickBot="1">
      <c r="B2" s="131" t="str">
        <f>_xlfn.CONCAT("Campus Sustainability Fund - Approved Project Information Summary for", " ",C5)</f>
        <v>Campus Sustainability Fund - Approved Project Information Summary for Project Certified to Sustain</v>
      </c>
      <c r="C2" s="132"/>
      <c r="D2" s="132"/>
      <c r="E2" s="132"/>
      <c r="F2" s="132"/>
      <c r="G2" s="133"/>
    </row>
    <row r="3" spans="2:7" ht="15.75" thickBot="1"/>
    <row r="4" spans="2:7" ht="18.75">
      <c r="B4" s="136" t="s">
        <v>0</v>
      </c>
      <c r="C4" s="137"/>
    </row>
    <row r="5" spans="2:7">
      <c r="B5" s="37" t="s">
        <v>1</v>
      </c>
      <c r="C5" s="81" t="s">
        <v>2</v>
      </c>
    </row>
    <row r="6" spans="2:7">
      <c r="B6" s="37" t="s">
        <v>3</v>
      </c>
      <c r="C6" s="81" t="s">
        <v>4</v>
      </c>
    </row>
    <row r="7" spans="2:7">
      <c r="B7" s="37" t="s">
        <v>5</v>
      </c>
      <c r="C7" s="81">
        <v>2657608</v>
      </c>
    </row>
    <row r="8" spans="2:7">
      <c r="B8" s="37" t="s">
        <v>6</v>
      </c>
      <c r="C8" s="81">
        <v>25.03</v>
      </c>
    </row>
    <row r="9" spans="2:7">
      <c r="B9" s="37" t="s">
        <v>7</v>
      </c>
      <c r="C9" s="81" t="s">
        <v>8</v>
      </c>
    </row>
    <row r="10" spans="2:7">
      <c r="B10" s="45" t="s">
        <v>9</v>
      </c>
      <c r="C10" s="82" t="s">
        <v>10</v>
      </c>
    </row>
    <row r="11" spans="2:7">
      <c r="B11" s="45" t="s">
        <v>11</v>
      </c>
      <c r="C11" s="126" t="s">
        <v>12</v>
      </c>
    </row>
    <row r="12" spans="2:7">
      <c r="B12" s="45" t="s">
        <v>13</v>
      </c>
      <c r="C12" s="114" t="s">
        <v>14</v>
      </c>
    </row>
    <row r="13" spans="2:7" ht="15.75" thickBot="1">
      <c r="B13" s="38" t="s">
        <v>15</v>
      </c>
      <c r="C13" s="127">
        <v>45838</v>
      </c>
    </row>
    <row r="14" spans="2:7" ht="15.75" thickBot="1"/>
    <row r="15" spans="2:7" ht="19.5" thickBot="1">
      <c r="B15" s="128" t="s">
        <v>16</v>
      </c>
      <c r="C15" s="129"/>
      <c r="D15" s="129"/>
      <c r="E15" s="130"/>
      <c r="F15" s="100"/>
    </row>
    <row r="16" spans="2:7">
      <c r="B16" s="39"/>
      <c r="C16" s="74" t="str">
        <f>_xlfn.CONCAT(C10, " ", "Approved Budget")</f>
        <v>FY2025 Approved Budget</v>
      </c>
      <c r="D16" s="43" t="str">
        <f>_xlfn.CONCAT(C10, " ", "Expenses")</f>
        <v>FY2025 Expenses</v>
      </c>
      <c r="E16" s="102" t="str">
        <f>_xlfn.CONCAT(C10, " ", "Difference")</f>
        <v>FY2025 Difference</v>
      </c>
      <c r="F16" s="100"/>
    </row>
    <row r="17" spans="1:7">
      <c r="B17" s="40" t="s">
        <v>17</v>
      </c>
      <c r="C17" s="80">
        <f>SUM('Operating Budget'!D8,'Operating Budget'!D13)</f>
        <v>0</v>
      </c>
      <c r="D17" s="101">
        <f>'Operating Budget'!E6+'Operating Budget'!E11</f>
        <v>0</v>
      </c>
      <c r="E17" s="103">
        <f>'Operating Budget'!F6+'Operating Budget'!F11</f>
        <v>0</v>
      </c>
      <c r="F17" s="100"/>
    </row>
    <row r="18" spans="1:7">
      <c r="B18" s="40" t="s">
        <v>18</v>
      </c>
      <c r="C18" s="80">
        <f>'Operating Budget'!D7+'Operating Budget'!D12+'Operating Budget'!D16</f>
        <v>0</v>
      </c>
      <c r="D18" s="101">
        <f>'Operating Budget'!E7+'Operating Budget'!E12+'Operating Budget'!E16</f>
        <v>0</v>
      </c>
      <c r="E18" s="103">
        <f>'Operating Budget'!F7+'Operating Budget'!F12+'Operating Budget'!F16</f>
        <v>0</v>
      </c>
      <c r="F18" s="100"/>
    </row>
    <row r="19" spans="1:7">
      <c r="B19" s="40" t="s">
        <v>19</v>
      </c>
      <c r="C19" s="80">
        <f>'Operating Budget'!D22</f>
        <v>4200</v>
      </c>
      <c r="D19" s="101">
        <f>'Operating Budget'!E22</f>
        <v>2964.05</v>
      </c>
      <c r="E19" s="103">
        <f>'Operating Budget'!F22</f>
        <v>1235.9499999999998</v>
      </c>
      <c r="F19" s="100"/>
    </row>
    <row r="20" spans="1:7">
      <c r="B20" s="41" t="s">
        <v>20</v>
      </c>
      <c r="C20" s="80">
        <f>'Operating Budget'!D30</f>
        <v>0</v>
      </c>
      <c r="D20" s="101">
        <f>'Operating Budget'!E30</f>
        <v>0</v>
      </c>
      <c r="E20" s="103">
        <f>'Operating Budget'!F30</f>
        <v>0</v>
      </c>
      <c r="F20" s="100"/>
    </row>
    <row r="21" spans="1:7" ht="18.75">
      <c r="A21" s="7"/>
      <c r="B21" s="104" t="s">
        <v>21</v>
      </c>
      <c r="C21" s="122">
        <f>SUM(C17:C20)</f>
        <v>4200</v>
      </c>
      <c r="D21" s="122">
        <f>SUM(D17:D20)</f>
        <v>2964.05</v>
      </c>
      <c r="E21" s="123">
        <f>SUM(E17:E20)</f>
        <v>1235.9499999999998</v>
      </c>
      <c r="F21" s="62" t="str">
        <f>'Operating Budget'!H38</f>
        <v xml:space="preserve"> </v>
      </c>
      <c r="G21" s="113" t="str">
        <f>IF(F21="OVER APPROVED BUDGET","You appear to have spent outside of your approved budget. Any deficit in this project account is the responsibility of the department/project to fill, not that of the Campus Sustainability Fund. ", " ")</f>
        <v xml:space="preserve"> </v>
      </c>
    </row>
    <row r="22" spans="1:7" ht="18.75">
      <c r="A22" s="7"/>
      <c r="B22" s="125" t="s">
        <v>22</v>
      </c>
      <c r="C22" s="122">
        <f>'Operating Budget'!D38</f>
        <v>4200</v>
      </c>
      <c r="D22" s="122">
        <f>'Operating Budget'!E38</f>
        <v>2964.05</v>
      </c>
      <c r="E22" s="123">
        <f>'Operating Budget'!F38</f>
        <v>1235.9499999999998</v>
      </c>
      <c r="F22" s="62"/>
      <c r="G22" s="113"/>
    </row>
    <row r="23" spans="1:7">
      <c r="B23" s="7"/>
      <c r="C23" s="7"/>
      <c r="D23" s="7"/>
      <c r="E23" s="7"/>
    </row>
    <row r="24" spans="1:7" ht="19.5" thickBot="1">
      <c r="A24" s="7"/>
      <c r="B24" s="134" t="s">
        <v>23</v>
      </c>
      <c r="C24" s="129"/>
      <c r="D24" s="129"/>
      <c r="E24" s="135"/>
      <c r="F24" s="100"/>
    </row>
    <row r="25" spans="1:7">
      <c r="A25" s="7"/>
      <c r="B25" s="108" t="str">
        <f>_xlfn.CONCAT(C10, " ", "Additional Funding Source(s) &amp; Description(s)")</f>
        <v>FY2025 Additional Funding Source(s) &amp; Description(s)</v>
      </c>
      <c r="C25" s="74" t="str">
        <f>_xlfn.CONCAT(C10, " ", "Additional Funding Source(s) Budget")</f>
        <v>FY2025 Additional Funding Source(s) Budget</v>
      </c>
      <c r="D25" s="106" t="str">
        <f>_xlfn.CONCAT(C10, " ", "Additional Funding Expenses")</f>
        <v>FY2025 Additional Funding Expenses</v>
      </c>
      <c r="E25" s="44" t="str">
        <f>_xlfn.CONCAT(C10, " ", "Difference")</f>
        <v>FY2025 Difference</v>
      </c>
      <c r="F25" s="105"/>
    </row>
    <row r="26" spans="1:7">
      <c r="A26" s="7"/>
      <c r="B26" s="109"/>
      <c r="C26" s="124"/>
      <c r="D26" s="111"/>
      <c r="E26" s="50">
        <f>C26-D26</f>
        <v>0</v>
      </c>
      <c r="F26" s="100"/>
    </row>
    <row r="27" spans="1:7">
      <c r="A27" s="7"/>
      <c r="B27" s="109"/>
      <c r="C27" s="112"/>
      <c r="D27" s="111"/>
      <c r="E27" s="50">
        <f t="shared" ref="E27:E30" si="0">B27-D27</f>
        <v>0</v>
      </c>
      <c r="F27" s="100"/>
    </row>
    <row r="28" spans="1:7">
      <c r="A28" s="7"/>
      <c r="B28" s="109"/>
      <c r="C28" s="112"/>
      <c r="D28" s="111"/>
      <c r="E28" s="50">
        <f t="shared" si="0"/>
        <v>0</v>
      </c>
      <c r="F28" s="100"/>
    </row>
    <row r="29" spans="1:7">
      <c r="A29" s="7"/>
      <c r="B29" s="109"/>
      <c r="C29" s="112"/>
      <c r="D29" s="111"/>
      <c r="E29" s="50">
        <f t="shared" si="0"/>
        <v>0</v>
      </c>
      <c r="F29" s="100"/>
    </row>
    <row r="30" spans="1:7">
      <c r="A30" s="7"/>
      <c r="B30" s="109"/>
      <c r="C30" s="112"/>
      <c r="D30" s="111"/>
      <c r="E30" s="50">
        <f t="shared" si="0"/>
        <v>0</v>
      </c>
      <c r="F30" s="100"/>
    </row>
    <row r="31" spans="1:7" ht="19.5" thickBot="1">
      <c r="A31" s="7"/>
      <c r="B31" s="110" t="s">
        <v>24</v>
      </c>
      <c r="C31" s="107">
        <f>SUM(C26:C30)</f>
        <v>0</v>
      </c>
      <c r="D31" s="96">
        <f t="shared" ref="D31:E31" si="1">SUM(D26:D30)</f>
        <v>0</v>
      </c>
      <c r="E31" s="97">
        <f t="shared" si="1"/>
        <v>0</v>
      </c>
      <c r="F31" s="100"/>
    </row>
    <row r="32" spans="1:7" ht="19.5" thickBot="1">
      <c r="B32" s="95"/>
      <c r="C32" s="98"/>
      <c r="D32" s="98"/>
      <c r="E32" s="98"/>
    </row>
    <row r="33" spans="2:7">
      <c r="B33" s="138" t="s">
        <v>25</v>
      </c>
      <c r="C33" s="115" t="str">
        <f>_xlfn.CONCAT(C10, " ", "Approved Project Budget")</f>
        <v>FY2025 Approved Project Budget</v>
      </c>
      <c r="D33" s="115" t="str">
        <f>_xlfn.CONCAT(C10," ","Expenses")</f>
        <v>FY2025 Expenses</v>
      </c>
      <c r="E33" s="118"/>
    </row>
    <row r="34" spans="2:7" s="7" customFormat="1" ht="15.75" thickBot="1">
      <c r="B34" s="139"/>
      <c r="C34" s="59">
        <f>SUM(C31,C21)</f>
        <v>4200</v>
      </c>
      <c r="D34" s="59">
        <f>D21+D31</f>
        <v>2964.05</v>
      </c>
      <c r="E34" s="119"/>
      <c r="F34" s="100"/>
    </row>
    <row r="35" spans="2:7" s="7" customFormat="1" ht="19.5" thickBot="1">
      <c r="B35" s="95"/>
      <c r="C35" s="99"/>
      <c r="D35" s="99"/>
      <c r="E35" s="99"/>
      <c r="F35" s="100"/>
    </row>
    <row r="36" spans="2:7" s="7" customFormat="1" ht="30">
      <c r="B36" s="138" t="s">
        <v>26</v>
      </c>
      <c r="C36" s="120" t="str">
        <f>_xlfn.CONCAT(C14, " ", "Approved Anticipated Percentage of Funds Provided by the CSF")</f>
        <v xml:space="preserve"> Approved Anticipated Percentage of Funds Provided by the CSF</v>
      </c>
      <c r="D36" s="121" t="str">
        <f>_xlfn.CONCAT(C14, " ", "Actual Percentage of Funds Provided by the CSF")</f>
        <v xml:space="preserve"> Actual Percentage of Funds Provided by the CSF</v>
      </c>
      <c r="E36" s="44" t="str">
        <f>_xlfn.CONCAT(C14, " ", "Difference")</f>
        <v xml:space="preserve"> Difference</v>
      </c>
      <c r="F36" s="100"/>
    </row>
    <row r="37" spans="2:7" s="7" customFormat="1" ht="15.75" thickBot="1">
      <c r="B37" s="139"/>
      <c r="C37" s="116">
        <f>C21/C34</f>
        <v>1</v>
      </c>
      <c r="D37" s="116">
        <f>D21/D34</f>
        <v>1</v>
      </c>
      <c r="E37" s="117">
        <f>C37-D37</f>
        <v>0</v>
      </c>
      <c r="F37" s="62" t="str">
        <f>IF(E37&lt;-10%,"ADDITIONAL FUNDING SOURCES UNDERUTILIZED"," ")</f>
        <v xml:space="preserve"> </v>
      </c>
      <c r="G37" s="113" t="str">
        <f>IF(F37="Additional Funding Sources Underutilized","You appear to have underspent this project's proposed additional funding sources by more than 10%. Misrepresenting additional funding sources may negatively impact future funding decisions.", " ")</f>
        <v xml:space="preserve"> </v>
      </c>
    </row>
  </sheetData>
  <mergeCells count="6">
    <mergeCell ref="B15:E15"/>
    <mergeCell ref="B2:G2"/>
    <mergeCell ref="B24:E24"/>
    <mergeCell ref="B4:C4"/>
    <mergeCell ref="B36:B37"/>
    <mergeCell ref="B33:B34"/>
  </mergeCells>
  <conditionalFormatting sqref="F21:F22">
    <cfRule type="containsText" dxfId="9" priority="3" operator="containsText" text="OVER BUDGET">
      <formula>NOT(ISERROR(SEARCH("OVER BUDGET",F21)))</formula>
    </cfRule>
  </conditionalFormatting>
  <conditionalFormatting sqref="F37">
    <cfRule type="containsText" dxfId="8" priority="2" operator="containsText" text="OVER BUDGET">
      <formula>NOT(ISERROR(SEARCH("OVER BUDGET",F37)))</formula>
    </cfRule>
  </conditionalFormatting>
  <conditionalFormatting sqref="B38:G1048576 C37:G37 B35:G36 C34:G34 B1:G33">
    <cfRule type="cellIs" dxfId="7" priority="1" operator="less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abSelected="1" topLeftCell="A27" zoomScale="110" zoomScaleNormal="110" workbookViewId="0">
      <selection activeCell="E45" sqref="E45"/>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3" customWidth="1"/>
    <col min="8" max="8" width="22.375" style="53" customWidth="1"/>
    <col min="9" max="9" width="63.875" style="1" customWidth="1"/>
    <col min="10" max="25" width="7.625" style="1" customWidth="1"/>
    <col min="26" max="16384" width="12.625" style="1"/>
  </cols>
  <sheetData>
    <row r="1" spans="1:9" ht="15.75" thickBot="1"/>
    <row r="2" spans="1:9" ht="27" thickBot="1">
      <c r="B2" s="131" t="str">
        <f>_xlfn.CONCAT("Campus Sustainability Fund - Approved Operating Budget for", " ",'Project Information Summary'!C5)</f>
        <v>Campus Sustainability Fund - Approved Operating Budget for Project Certified to Sustain</v>
      </c>
      <c r="C2" s="132"/>
      <c r="D2" s="132"/>
      <c r="E2" s="132"/>
      <c r="F2" s="132"/>
      <c r="G2" s="133"/>
    </row>
    <row r="3" spans="1:9" ht="15.75" thickBot="1">
      <c r="B3" s="3"/>
      <c r="C3" s="4"/>
      <c r="D3" s="4"/>
      <c r="E3" s="4"/>
      <c r="F3" s="4"/>
      <c r="G3" s="83"/>
    </row>
    <row r="4" spans="1:9" ht="19.5" thickBot="1">
      <c r="B4" s="140" t="s">
        <v>27</v>
      </c>
      <c r="C4" s="141"/>
      <c r="D4" s="141"/>
      <c r="E4" s="141"/>
      <c r="F4" s="141"/>
      <c r="G4" s="142"/>
    </row>
    <row r="5" spans="1:9">
      <c r="A5" s="7"/>
      <c r="B5" s="5" t="s">
        <v>28</v>
      </c>
      <c r="C5" s="6" t="s">
        <v>29</v>
      </c>
      <c r="D5" s="42" t="str">
        <f>'Project Information Summary'!C16</f>
        <v>FY2025 Approved Budget</v>
      </c>
      <c r="E5" s="43" t="str">
        <f>'Project Information Summary'!D16</f>
        <v>FY2025 Expenses</v>
      </c>
      <c r="F5" s="44" t="str">
        <f>'Project Information Summary'!E16</f>
        <v>FY2025 Difference</v>
      </c>
      <c r="G5" s="84" t="s">
        <v>30</v>
      </c>
    </row>
    <row r="6" spans="1:9">
      <c r="B6" s="8" t="s">
        <v>31</v>
      </c>
      <c r="C6" s="75" t="s">
        <v>32</v>
      </c>
      <c r="D6" s="48" t="s">
        <v>33</v>
      </c>
      <c r="E6" s="64"/>
      <c r="F6" s="35"/>
      <c r="G6" s="85"/>
      <c r="H6" s="62"/>
      <c r="I6" s="54"/>
    </row>
    <row r="7" spans="1:9" ht="15.75" thickBot="1">
      <c r="B7" s="10" t="s">
        <v>31</v>
      </c>
      <c r="C7" s="76" t="s">
        <v>34</v>
      </c>
      <c r="D7" s="49"/>
      <c r="E7" s="65"/>
      <c r="F7" s="36">
        <f t="shared" ref="F6:F8" si="0">D7-E7</f>
        <v>0</v>
      </c>
      <c r="G7" s="85"/>
      <c r="H7" s="62"/>
      <c r="I7" s="54"/>
    </row>
    <row r="8" spans="1:9" ht="19.5" thickBot="1">
      <c r="B8" s="145" t="s">
        <v>35</v>
      </c>
      <c r="C8" s="148"/>
      <c r="D8" s="12">
        <f>SUM(D6:D7)</f>
        <v>0</v>
      </c>
      <c r="E8" s="13">
        <f>SUM(E6:E7)</f>
        <v>0</v>
      </c>
      <c r="F8" s="77">
        <f t="shared" si="0"/>
        <v>0</v>
      </c>
      <c r="G8" s="86"/>
      <c r="H8" s="62" t="str">
        <f t="shared" ref="H8" si="1">IF(F8&lt;0,"OVER APPROVED BUDGET"," ")</f>
        <v xml:space="preserve"> </v>
      </c>
      <c r="I8" s="113" t="str">
        <f>IF(H8="OVER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9" spans="1:9" ht="15.75" thickBot="1">
      <c r="A9" s="7"/>
      <c r="B9" s="14"/>
      <c r="C9" s="15"/>
      <c r="D9" s="15"/>
      <c r="E9" s="15"/>
      <c r="F9" s="15"/>
      <c r="G9" s="87"/>
      <c r="H9" s="62"/>
      <c r="I9" s="54"/>
    </row>
    <row r="10" spans="1:9">
      <c r="A10" s="7"/>
      <c r="B10" s="5" t="s">
        <v>28</v>
      </c>
      <c r="C10" s="6" t="s">
        <v>29</v>
      </c>
      <c r="D10" s="16" t="str">
        <f>$D$5</f>
        <v>FY2025 Approved Budget</v>
      </c>
      <c r="E10" s="2" t="str">
        <f>$E$5</f>
        <v>FY2025 Expenses</v>
      </c>
      <c r="F10" s="17" t="str">
        <f>$F$5</f>
        <v>FY2025 Difference</v>
      </c>
      <c r="G10" s="84" t="s">
        <v>30</v>
      </c>
      <c r="H10" s="62"/>
      <c r="I10" s="54"/>
    </row>
    <row r="11" spans="1:9">
      <c r="B11" s="8" t="s">
        <v>36</v>
      </c>
      <c r="C11" s="9" t="s">
        <v>37</v>
      </c>
      <c r="D11" s="66" t="s">
        <v>38</v>
      </c>
      <c r="E11" s="67"/>
      <c r="F11" s="35"/>
      <c r="G11" s="85"/>
      <c r="H11" s="62"/>
      <c r="I11" s="54"/>
    </row>
    <row r="12" spans="1:9" ht="15.75" thickBot="1">
      <c r="B12" s="10" t="s">
        <v>36</v>
      </c>
      <c r="C12" s="11" t="s">
        <v>39</v>
      </c>
      <c r="D12" s="68"/>
      <c r="E12" s="69"/>
      <c r="F12" s="36">
        <f t="shared" ref="F11:F13" si="2">D12-E12</f>
        <v>0</v>
      </c>
      <c r="G12" s="85"/>
      <c r="H12" s="62"/>
      <c r="I12" s="54"/>
    </row>
    <row r="13" spans="1:9" ht="20.25" thickTop="1" thickBot="1">
      <c r="B13" s="145" t="s">
        <v>40</v>
      </c>
      <c r="C13" s="146"/>
      <c r="D13" s="18">
        <f>SUM(D11:D12)</f>
        <v>0</v>
      </c>
      <c r="E13" s="19">
        <f>SUM(E11:E12)</f>
        <v>0</v>
      </c>
      <c r="F13" s="47">
        <f t="shared" si="2"/>
        <v>0</v>
      </c>
      <c r="G13" s="88"/>
      <c r="H13" s="62" t="str">
        <f t="shared" ref="H13" si="3">IF(F13&lt;0,"OVER APPROVED BUDGET"," ")</f>
        <v xml:space="preserve"> </v>
      </c>
      <c r="I13" s="113" t="str">
        <f>IF(H13="OVER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4" spans="1:9" ht="15.75" thickBot="1">
      <c r="A14" s="7"/>
      <c r="B14" s="14"/>
      <c r="C14" s="15"/>
      <c r="D14" s="15"/>
      <c r="E14" s="15"/>
      <c r="F14" s="15"/>
      <c r="G14" s="87"/>
      <c r="H14" s="62"/>
      <c r="I14" s="54"/>
    </row>
    <row r="15" spans="1:9">
      <c r="A15" s="7"/>
      <c r="B15" s="5" t="s">
        <v>28</v>
      </c>
      <c r="C15" s="6" t="s">
        <v>29</v>
      </c>
      <c r="D15" s="42" t="str">
        <f>$D$5</f>
        <v>FY2025 Approved Budget</v>
      </c>
      <c r="E15" s="43" t="str">
        <f>$E$5</f>
        <v>FY2025 Expenses</v>
      </c>
      <c r="F15" s="44" t="str">
        <f>$F$5</f>
        <v>FY2025 Difference</v>
      </c>
      <c r="G15" s="84" t="s">
        <v>30</v>
      </c>
      <c r="H15" s="62"/>
      <c r="I15" s="54"/>
    </row>
    <row r="16" spans="1:9" ht="15.75" thickBot="1">
      <c r="B16" s="21" t="s">
        <v>41</v>
      </c>
      <c r="C16" s="22" t="s">
        <v>41</v>
      </c>
      <c r="D16" s="68"/>
      <c r="E16" s="69"/>
      <c r="F16" s="36">
        <f t="shared" ref="F16:F17" si="4">D16-E16</f>
        <v>0</v>
      </c>
      <c r="G16" s="85"/>
      <c r="H16" s="62"/>
      <c r="I16" s="54"/>
    </row>
    <row r="17" spans="1:9" ht="19.5" thickBot="1">
      <c r="B17" s="143" t="s">
        <v>42</v>
      </c>
      <c r="C17" s="147"/>
      <c r="D17" s="12">
        <f>D16</f>
        <v>0</v>
      </c>
      <c r="E17" s="13">
        <f t="shared" ref="E17" si="5">E16</f>
        <v>0</v>
      </c>
      <c r="F17" s="77">
        <f t="shared" si="4"/>
        <v>0</v>
      </c>
      <c r="G17" s="88"/>
      <c r="H17" s="62" t="str">
        <f t="shared" ref="H17" si="6">IF(F17&lt;0,"OVER APPROVED BUDGET"," ")</f>
        <v xml:space="preserve"> </v>
      </c>
      <c r="I17" s="54"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B18" s="23"/>
      <c r="C18" s="24"/>
      <c r="D18" s="25"/>
      <c r="E18" s="25"/>
      <c r="F18" s="25"/>
      <c r="G18" s="89"/>
      <c r="H18" s="62" t="str">
        <f t="shared" ref="H18:H34" si="7">IF(F18&lt;0,"OVER APPROVED BUDGET"," ")</f>
        <v xml:space="preserve"> </v>
      </c>
      <c r="I18" s="54" t="str">
        <f t="shared" ref="I18:I20" si="8">IF(H18="OVER APPROVED BUDGET","You have spent outside of your approved budget. You will either need to submit a Project Alteration Request or use departmental funds to cover the difference.", " ")</f>
        <v xml:space="preserve"> </v>
      </c>
    </row>
    <row r="19" spans="1:9" ht="19.5" thickBot="1">
      <c r="B19" s="140" t="s">
        <v>43</v>
      </c>
      <c r="C19" s="141"/>
      <c r="D19" s="141"/>
      <c r="E19" s="141"/>
      <c r="F19" s="141"/>
      <c r="G19" s="142"/>
      <c r="H19" s="62" t="str">
        <f t="shared" si="7"/>
        <v xml:space="preserve"> </v>
      </c>
      <c r="I19" s="54" t="str">
        <f t="shared" si="8"/>
        <v xml:space="preserve"> </v>
      </c>
    </row>
    <row r="20" spans="1:9">
      <c r="A20" s="7"/>
      <c r="B20" s="5" t="s">
        <v>44</v>
      </c>
      <c r="C20" s="55" t="s">
        <v>29</v>
      </c>
      <c r="D20" s="42" t="str">
        <f>$D$5</f>
        <v>FY2025 Approved Budget</v>
      </c>
      <c r="E20" s="43" t="str">
        <f>$E$5</f>
        <v>FY2025 Expenses</v>
      </c>
      <c r="F20" s="44" t="str">
        <f>$F$5</f>
        <v>FY2025 Difference</v>
      </c>
      <c r="G20" s="84" t="s">
        <v>30</v>
      </c>
      <c r="H20" s="62" t="str">
        <f t="shared" si="7"/>
        <v xml:space="preserve"> </v>
      </c>
      <c r="I20" s="54" t="str">
        <f t="shared" si="8"/>
        <v xml:space="preserve"> </v>
      </c>
    </row>
    <row r="21" spans="1:9" ht="15.75" thickBot="1">
      <c r="B21" s="8" t="s">
        <v>45</v>
      </c>
      <c r="C21" s="9"/>
      <c r="D21" s="78">
        <v>4200</v>
      </c>
      <c r="E21" s="64">
        <v>2964.05</v>
      </c>
      <c r="F21" s="50">
        <f t="shared" ref="F21" si="9">D21-E21</f>
        <v>1235.9499999999998</v>
      </c>
      <c r="G21" s="85"/>
      <c r="H21" s="62"/>
      <c r="I21" s="54"/>
    </row>
    <row r="22" spans="1:9" ht="20.25" thickTop="1" thickBot="1">
      <c r="B22" s="143" t="s">
        <v>46</v>
      </c>
      <c r="C22" s="144"/>
      <c r="D22" s="18">
        <f>SUM(D21:D21)</f>
        <v>4200</v>
      </c>
      <c r="E22" s="19">
        <f>SUM(E21:E21)</f>
        <v>2964.05</v>
      </c>
      <c r="F22" s="20">
        <f>SUM(F21:F21)</f>
        <v>1235.9499999999998</v>
      </c>
      <c r="G22" s="88"/>
      <c r="H22" s="62" t="str">
        <f t="shared" si="7"/>
        <v xml:space="preserve"> </v>
      </c>
      <c r="I22" s="113" t="str">
        <f>IF(H22="OVER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3" spans="1:9">
      <c r="B23" s="23"/>
      <c r="C23" s="24"/>
      <c r="D23" s="25"/>
      <c r="E23" s="25"/>
      <c r="F23" s="25"/>
      <c r="G23" s="89"/>
      <c r="H23" s="62"/>
      <c r="I23" s="54"/>
    </row>
    <row r="24" spans="1:9" ht="19.5" thickBot="1">
      <c r="B24" s="140" t="s">
        <v>47</v>
      </c>
      <c r="C24" s="141"/>
      <c r="D24" s="141"/>
      <c r="E24" s="141"/>
      <c r="F24" s="141"/>
      <c r="G24" s="142"/>
      <c r="H24" s="62"/>
      <c r="I24" s="54"/>
    </row>
    <row r="25" spans="1:9">
      <c r="A25" s="7"/>
      <c r="B25" s="5" t="s">
        <v>48</v>
      </c>
      <c r="C25" s="6" t="s">
        <v>29</v>
      </c>
      <c r="D25" s="42" t="str">
        <f>$D$5</f>
        <v>FY2025 Approved Budget</v>
      </c>
      <c r="E25" s="43" t="str">
        <f>$E$5</f>
        <v>FY2025 Expenses</v>
      </c>
      <c r="F25" s="44" t="str">
        <f>$F$5</f>
        <v>FY2025 Difference</v>
      </c>
      <c r="G25" s="84" t="s">
        <v>30</v>
      </c>
      <c r="H25" s="62"/>
      <c r="I25" s="54"/>
    </row>
    <row r="26" spans="1:9">
      <c r="B26" s="8" t="s">
        <v>49</v>
      </c>
      <c r="C26" s="70"/>
      <c r="D26" s="48"/>
      <c r="E26" s="64"/>
      <c r="F26" s="50">
        <f t="shared" ref="F26" si="10">D26-E26</f>
        <v>0</v>
      </c>
      <c r="G26" s="90"/>
      <c r="H26" s="62"/>
      <c r="I26" s="54"/>
    </row>
    <row r="27" spans="1:9">
      <c r="B27" s="8" t="s">
        <v>50</v>
      </c>
      <c r="C27" s="70"/>
      <c r="D27" s="48"/>
      <c r="E27" s="64"/>
      <c r="F27" s="50">
        <f t="shared" ref="F27:F28" si="11">D27-E27</f>
        <v>0</v>
      </c>
      <c r="G27" s="90"/>
      <c r="H27" s="62"/>
      <c r="I27" s="54"/>
    </row>
    <row r="28" spans="1:9">
      <c r="B28" s="46" t="s">
        <v>51</v>
      </c>
      <c r="C28" s="71"/>
      <c r="D28" s="52"/>
      <c r="E28" s="72"/>
      <c r="F28" s="50">
        <f t="shared" si="11"/>
        <v>0</v>
      </c>
      <c r="G28" s="90"/>
      <c r="H28" s="62"/>
      <c r="I28" s="54"/>
    </row>
    <row r="29" spans="1:9" ht="15.75" thickBot="1">
      <c r="B29" s="10" t="s">
        <v>52</v>
      </c>
      <c r="C29" s="73"/>
      <c r="D29" s="49"/>
      <c r="E29" s="65"/>
      <c r="F29" s="51">
        <f>D29-E29</f>
        <v>0</v>
      </c>
      <c r="G29" s="90"/>
      <c r="H29" s="62"/>
      <c r="I29" s="54"/>
    </row>
    <row r="30" spans="1:9" ht="20.25" thickTop="1" thickBot="1">
      <c r="B30" s="143" t="s">
        <v>53</v>
      </c>
      <c r="C30" s="147"/>
      <c r="D30" s="18">
        <f>SUM(D26:D29)</f>
        <v>0</v>
      </c>
      <c r="E30" s="19">
        <f>SUM(E26:E29)</f>
        <v>0</v>
      </c>
      <c r="F30" s="20">
        <f>D30-E30</f>
        <v>0</v>
      </c>
      <c r="G30" s="88"/>
      <c r="H30" s="62" t="str">
        <f t="shared" ref="H30" si="12">IF(F30&lt;0,"OVER APPROVED BUDGET"," ")</f>
        <v xml:space="preserve"> </v>
      </c>
      <c r="I30" s="113" t="str">
        <f>IF(H30="OVER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1" spans="1:9" ht="15.75" thickBot="1">
      <c r="B31" s="23"/>
      <c r="C31" s="24"/>
      <c r="D31" s="25"/>
      <c r="E31" s="25"/>
      <c r="F31" s="25"/>
      <c r="G31" s="89"/>
      <c r="H31" s="62"/>
      <c r="I31" s="54"/>
    </row>
    <row r="32" spans="1:9" ht="19.5" thickBot="1">
      <c r="B32" s="154" t="s">
        <v>54</v>
      </c>
      <c r="C32" s="155"/>
      <c r="D32" s="155"/>
      <c r="E32" s="155"/>
      <c r="F32" s="155"/>
      <c r="G32" s="156"/>
      <c r="H32" s="62"/>
      <c r="I32" s="54"/>
    </row>
    <row r="33" spans="1:9">
      <c r="A33" s="7"/>
      <c r="B33" s="14"/>
      <c r="C33" s="15"/>
      <c r="D33" s="42" t="str">
        <f>$D$5</f>
        <v>FY2025 Approved Budget</v>
      </c>
      <c r="E33" s="43" t="str">
        <f>$E$5</f>
        <v>FY2025 Expenses</v>
      </c>
      <c r="F33" s="44" t="str">
        <f>$F$5</f>
        <v>FY2025 Difference</v>
      </c>
      <c r="G33" s="84" t="s">
        <v>30</v>
      </c>
      <c r="H33" s="62"/>
      <c r="I33" s="54"/>
    </row>
    <row r="34" spans="1:9" ht="19.5" thickBot="1">
      <c r="B34" s="145" t="s">
        <v>55</v>
      </c>
      <c r="C34" s="146"/>
      <c r="D34" s="33">
        <f>SUM(D8,D13,D17,D22,D30)</f>
        <v>4200</v>
      </c>
      <c r="E34" s="34">
        <f>SUM(E8,E13,E17,E22,E30,)</f>
        <v>2964.05</v>
      </c>
      <c r="F34" s="58">
        <f>D34-E34</f>
        <v>1235.9499999999998</v>
      </c>
      <c r="G34" s="88"/>
      <c r="H34" s="62" t="str">
        <f t="shared" si="7"/>
        <v xml:space="preserve"> </v>
      </c>
      <c r="I34" s="113" t="str">
        <f>IF(H34="OVER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5" spans="1:9" ht="15.75" thickBot="1">
      <c r="B35" s="27"/>
      <c r="C35" s="25"/>
      <c r="D35" s="25"/>
      <c r="E35" s="25"/>
      <c r="F35" s="25"/>
      <c r="G35" s="89"/>
      <c r="H35" s="62"/>
      <c r="I35" s="54"/>
    </row>
    <row r="36" spans="1:9" s="29" customFormat="1" ht="27" thickBot="1">
      <c r="A36" s="28"/>
      <c r="B36" s="157" t="str">
        <f>_xlfn.CONCAT('Project Information Summary'!C10, " ", "Budget Summary")</f>
        <v>FY2025 Budget Summary</v>
      </c>
      <c r="C36" s="158"/>
      <c r="D36" s="159"/>
      <c r="E36" s="159"/>
      <c r="F36" s="159"/>
      <c r="G36" s="160"/>
      <c r="H36" s="62"/>
      <c r="I36" s="54"/>
    </row>
    <row r="37" spans="1:9">
      <c r="B37" s="14"/>
      <c r="C37" s="15"/>
      <c r="D37" s="42" t="str">
        <f>$D$5</f>
        <v>FY2025 Approved Budget</v>
      </c>
      <c r="E37" s="43" t="str">
        <f>$E$5</f>
        <v>FY2025 Expenses</v>
      </c>
      <c r="F37" s="44" t="str">
        <f>$F$5</f>
        <v>FY2025 Difference</v>
      </c>
      <c r="G37" s="84" t="s">
        <v>30</v>
      </c>
      <c r="H37" s="62"/>
      <c r="I37" s="54"/>
    </row>
    <row r="38" spans="1:9" ht="27" thickBot="1">
      <c r="B38" s="149" t="s">
        <v>56</v>
      </c>
      <c r="C38" s="150"/>
      <c r="D38" s="56">
        <f>ROUNDUP(D34,-2)</f>
        <v>4200</v>
      </c>
      <c r="E38" s="34">
        <f>E34</f>
        <v>2964.05</v>
      </c>
      <c r="F38" s="57">
        <f>D38-E38</f>
        <v>1235.9499999999998</v>
      </c>
      <c r="G38" s="88"/>
      <c r="H38" s="62" t="str">
        <f t="shared" ref="H38" si="13">IF(F38&lt;0,"OVER APPROVED BUDGET"," ")</f>
        <v xml:space="preserve"> </v>
      </c>
      <c r="I38" s="113" t="str">
        <f>IF(H38="OVER APPROVED BUDGET","You appear to have spent outside of your approved budget. Any deficit in this project account is the responsibility of the department/project to fill, not that of the Campus Sustainability Fund. ", " ")</f>
        <v xml:space="preserve"> </v>
      </c>
    </row>
    <row r="39" spans="1:9">
      <c r="B39" s="14"/>
      <c r="C39" s="15"/>
      <c r="D39" s="26"/>
      <c r="E39" s="26"/>
      <c r="F39" s="26"/>
      <c r="G39" s="91"/>
      <c r="H39" s="62"/>
      <c r="I39" s="54"/>
    </row>
    <row r="40" spans="1:9" ht="15.75" thickBot="1">
      <c r="B40" s="27"/>
      <c r="C40" s="25"/>
      <c r="D40" s="25"/>
      <c r="E40" s="25"/>
      <c r="F40" s="25"/>
      <c r="G40" s="89"/>
      <c r="H40" s="62"/>
      <c r="I40" s="54"/>
    </row>
    <row r="41" spans="1:9" ht="27" thickBot="1">
      <c r="B41" s="157" t="s">
        <v>57</v>
      </c>
      <c r="C41" s="158"/>
      <c r="D41" s="158"/>
      <c r="E41" s="158"/>
      <c r="F41" s="158"/>
      <c r="G41" s="160"/>
      <c r="H41" s="62"/>
      <c r="I41" s="54"/>
    </row>
    <row r="42" spans="1:9">
      <c r="B42" s="14"/>
      <c r="C42" s="15"/>
      <c r="D42" s="151" t="str">
        <f>'Project Information Summary'!C10</f>
        <v>FY2025</v>
      </c>
      <c r="E42" s="152"/>
      <c r="F42" s="153"/>
      <c r="G42" s="92" t="s">
        <v>30</v>
      </c>
      <c r="H42" s="62"/>
      <c r="I42" s="54"/>
    </row>
    <row r="43" spans="1:9" ht="27" thickBot="1">
      <c r="B43" s="149" t="s">
        <v>58</v>
      </c>
      <c r="C43" s="150"/>
      <c r="D43" s="61"/>
      <c r="E43" s="60">
        <f>IF(F38&lt;0,0,F38)</f>
        <v>1235.9499999999998</v>
      </c>
      <c r="F43" s="79"/>
      <c r="G43" s="93"/>
      <c r="H43" s="62" t="str">
        <f>IF(E43&gt;F38,"OVER APPROVED BUDGET"," ")</f>
        <v xml:space="preserve"> </v>
      </c>
      <c r="I43" s="113"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30" customHeight="1">
      <c r="B44" s="30"/>
      <c r="C44" s="31"/>
      <c r="D44" s="32"/>
      <c r="E44" s="32"/>
      <c r="F44" s="32"/>
      <c r="G44" s="94"/>
      <c r="H44" s="63" t="str">
        <f>IF(E43=F38,"UNDER APPROVED BUDGET"," ")</f>
        <v>UNDER APPROVED BUDGET</v>
      </c>
      <c r="I44" s="113" t="str">
        <f>IF(H44="UNDER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45" spans="1:9">
      <c r="B45" s="30"/>
      <c r="C45" s="31"/>
      <c r="D45" s="32"/>
      <c r="E45" s="32"/>
      <c r="F45" s="32"/>
      <c r="G45" s="94"/>
    </row>
    <row r="46" spans="1:9">
      <c r="B46" s="30"/>
      <c r="C46" s="31"/>
      <c r="D46" s="32"/>
      <c r="E46" s="32"/>
      <c r="F46" s="32"/>
      <c r="G46" s="94"/>
    </row>
    <row r="47" spans="1:9">
      <c r="B47" s="30"/>
      <c r="C47" s="31"/>
      <c r="D47" s="32"/>
      <c r="E47" s="32"/>
      <c r="F47" s="32"/>
      <c r="G47" s="94"/>
    </row>
    <row r="48" spans="1:9">
      <c r="B48" s="31"/>
      <c r="C48" s="31"/>
      <c r="D48" s="32"/>
      <c r="E48" s="32"/>
      <c r="F48" s="32"/>
      <c r="G48" s="94"/>
    </row>
    <row r="52" spans="5:5">
      <c r="E52" s="1" t="s">
        <v>38</v>
      </c>
    </row>
  </sheetData>
  <protectedRanges>
    <protectedRange sqref="C26:E29" name="Travel"/>
    <protectedRange sqref="F26:F29" name="Capital Equipment"/>
    <protectedRange sqref="C21:F21" name="Supplies"/>
    <protectedRange sqref="G6:G8 G11:G13 G16:G17 G34 G38 G43 G21:G22 G26:G30" name="Notes"/>
  </protectedRanges>
  <mergeCells count="16">
    <mergeCell ref="B43:C43"/>
    <mergeCell ref="D42:F42"/>
    <mergeCell ref="B30:C30"/>
    <mergeCell ref="B24:G24"/>
    <mergeCell ref="B32:G32"/>
    <mergeCell ref="B34:C34"/>
    <mergeCell ref="B38:C38"/>
    <mergeCell ref="B36:G36"/>
    <mergeCell ref="B41:G41"/>
    <mergeCell ref="B2:G2"/>
    <mergeCell ref="B4:G4"/>
    <mergeCell ref="B22:C22"/>
    <mergeCell ref="B13:C13"/>
    <mergeCell ref="B19:G19"/>
    <mergeCell ref="B17:C17"/>
    <mergeCell ref="B8:C8"/>
  </mergeCells>
  <conditionalFormatting sqref="H14:H16 H31:H43 H6:H7 H9:H12 H18:H29">
    <cfRule type="containsText" dxfId="6" priority="19" operator="containsText" text="OVER BUDGET">
      <formula>NOT(ISERROR(SEARCH("OVER BUDGET",H6)))</formula>
    </cfRule>
  </conditionalFormatting>
  <conditionalFormatting sqref="H44">
    <cfRule type="containsText" dxfId="5" priority="17" operator="containsText" text="OVER BUDGET">
      <formula>NOT(ISERROR(SEARCH("OVER BUDGET",H44)))</formula>
    </cfRule>
  </conditionalFormatting>
  <conditionalFormatting sqref="H30">
    <cfRule type="containsText" dxfId="4" priority="15" operator="containsText" text="OVER BUDGET">
      <formula>NOT(ISERROR(SEARCH("OVER BUDGET",H30)))</formula>
    </cfRule>
  </conditionalFormatting>
  <conditionalFormatting sqref="H17">
    <cfRule type="containsText" dxfId="3" priority="13" operator="containsText" text="OVER BUDGET">
      <formula>NOT(ISERROR(SEARCH("OVER BUDGET",H17)))</formula>
    </cfRule>
  </conditionalFormatting>
  <conditionalFormatting sqref="H13">
    <cfRule type="containsText" dxfId="2" priority="12" operator="containsText" text="OVER BUDGET">
      <formula>NOT(ISERROR(SEARCH("OVER BUDGET",H13)))</formula>
    </cfRule>
  </conditionalFormatting>
  <conditionalFormatting sqref="H8">
    <cfRule type="containsText" dxfId="1" priority="11" operator="containsText" text="OVER BUDGET">
      <formula>NOT(ISERROR(SEARCH("OVER BUDGET",H8)))</formula>
    </cfRule>
  </conditionalFormatting>
  <conditionalFormatting sqref="F1:F1048576">
    <cfRule type="cellIs" dxfId="0" priority="2" operator="lessThan">
      <formula>0</formula>
    </cfRule>
  </conditionalFormatting>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7958DB-BD35-45B4-881E-0A6F2C0B5869}"/>
</file>

<file path=customXml/itemProps2.xml><?xml version="1.0" encoding="utf-8"?>
<ds:datastoreItem xmlns:ds="http://schemas.openxmlformats.org/officeDocument/2006/customXml" ds:itemID="{2C328603-7D24-4D6E-8508-4ADE39CBF8E1}"/>
</file>

<file path=customXml/itemProps3.xml><?xml version="1.0" encoding="utf-8"?>
<ds:datastoreItem xmlns:ds="http://schemas.openxmlformats.org/officeDocument/2006/customXml" ds:itemID="{549A3EBD-52FD-4D65-BA7B-66CE06AEF5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2025-07-26T18:54:14Z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