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2"/>
  <workbookPr/>
  <mc:AlternateContent xmlns:mc="http://schemas.openxmlformats.org/markup-compatibility/2006">
    <mc:Choice Requires="x15">
      <x15ac:absPath xmlns:x15ac="http://schemas.microsoft.com/office/spreadsheetml/2010/11/ac" url="C:\Users\emilyhaworth\Downloads\"/>
    </mc:Choice>
  </mc:AlternateContent>
  <xr:revisionPtr revIDLastSave="14" documentId="8_{6A02E1A8-ADF8-4D3B-85E8-74B354C784F6}" xr6:coauthVersionLast="47" xr6:coauthVersionMax="47" xr10:uidLastSave="{8E85AEB3-9985-43EE-A6B4-7E91D06B3F75}"/>
  <bookViews>
    <workbookView xWindow="28680" yWindow="-120" windowWidth="29040" windowHeight="15720" activeTab="1" xr2:uid="{00000000-000D-0000-FFFF-FFFF00000000}"/>
  </bookViews>
  <sheets>
    <sheet name="Project Information Summary" sheetId="3" r:id="rId1"/>
    <sheet name="Operating Budget" sheetId="1"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5" i="1" l="1"/>
  <c r="C16" i="3"/>
  <c r="D16" i="3"/>
  <c r="B2" i="1"/>
  <c r="B2" i="3"/>
  <c r="F35" i="1"/>
  <c r="F30" i="1"/>
  <c r="F6" i="1"/>
  <c r="F13" i="1"/>
  <c r="D37" i="3"/>
  <c r="C37" i="3"/>
  <c r="E27" i="3"/>
  <c r="C26" i="3"/>
  <c r="D26" i="3"/>
  <c r="D34" i="3"/>
  <c r="E37" i="3"/>
  <c r="E26" i="3"/>
  <c r="C34" i="3"/>
  <c r="D32" i="3"/>
  <c r="C32" i="3"/>
  <c r="B26" i="3"/>
  <c r="E28" i="3"/>
  <c r="E29" i="3"/>
  <c r="E30" i="3"/>
  <c r="E31" i="3"/>
  <c r="E32" i="3" l="1"/>
  <c r="D53" i="1" l="1"/>
  <c r="B47" i="1"/>
  <c r="E15" i="3"/>
  <c r="F5" i="1" s="1"/>
  <c r="D15" i="3"/>
  <c r="C15" i="3"/>
  <c r="D5" i="1" s="1"/>
  <c r="D19" i="3"/>
  <c r="C19" i="3"/>
  <c r="D18" i="3"/>
  <c r="C18" i="3"/>
  <c r="D17" i="3"/>
  <c r="C17" i="3"/>
  <c r="E5" i="1" l="1"/>
  <c r="F48" i="1" l="1"/>
  <c r="E48" i="1"/>
  <c r="D48" i="1"/>
  <c r="F42" i="1"/>
  <c r="E42" i="1"/>
  <c r="D42" i="1"/>
  <c r="F34" i="1"/>
  <c r="E34" i="1"/>
  <c r="D34" i="1"/>
  <c r="F29" i="1"/>
  <c r="E29" i="1"/>
  <c r="D29" i="1"/>
  <c r="F24" i="1"/>
  <c r="H24" i="1" s="1"/>
  <c r="I24" i="1" s="1"/>
  <c r="E24" i="1"/>
  <c r="D24" i="1"/>
  <c r="F19" i="1"/>
  <c r="E19" i="1"/>
  <c r="D19" i="1"/>
  <c r="F12" i="1"/>
  <c r="E12" i="1"/>
  <c r="D12" i="1"/>
  <c r="F7" i="1"/>
  <c r="F8" i="1"/>
  <c r="F9" i="1"/>
  <c r="H22" i="1"/>
  <c r="I22" i="1" s="1"/>
  <c r="H23" i="1"/>
  <c r="I23" i="1" s="1"/>
  <c r="F38" i="1"/>
  <c r="F37" i="1"/>
  <c r="F36" i="1"/>
  <c r="F20" i="1" l="1"/>
  <c r="F16" i="1"/>
  <c r="F15" i="1"/>
  <c r="E18" i="3" s="1"/>
  <c r="F14" i="1"/>
  <c r="E17" i="3" s="1"/>
  <c r="E16" i="3"/>
  <c r="E19" i="3" l="1"/>
  <c r="E39" i="1"/>
  <c r="D22" i="3" s="1"/>
  <c r="D39" i="1"/>
  <c r="C22" i="3" s="1"/>
  <c r="F39" i="1" l="1"/>
  <c r="D26" i="1"/>
  <c r="C20" i="3" s="1"/>
  <c r="D31" i="1"/>
  <c r="C21" i="3" s="1"/>
  <c r="E31" i="1"/>
  <c r="D21" i="3" s="1"/>
  <c r="E26" i="1"/>
  <c r="D20" i="3" s="1"/>
  <c r="F26" i="1"/>
  <c r="E20" i="3" s="1"/>
  <c r="H39" i="1" l="1"/>
  <c r="I39" i="1" s="1"/>
  <c r="E22" i="3"/>
  <c r="F31" i="1"/>
  <c r="D21" i="1"/>
  <c r="E21" i="1"/>
  <c r="E21" i="3" l="1"/>
  <c r="H31" i="1"/>
  <c r="I31" i="1" s="1"/>
  <c r="F21" i="1"/>
  <c r="H21" i="1" s="1"/>
  <c r="I21" i="1" s="1"/>
  <c r="E10" i="1"/>
  <c r="D10" i="1" l="1"/>
  <c r="F10" i="1" s="1"/>
  <c r="H10" i="1" s="1"/>
  <c r="I10" i="1" s="1"/>
  <c r="E17" i="1"/>
  <c r="D17" i="1"/>
  <c r="F17" i="1" l="1"/>
  <c r="H17" i="1" s="1"/>
  <c r="I17" i="1" s="1"/>
  <c r="D43" i="1"/>
  <c r="E43" i="1"/>
  <c r="E49" i="1" s="1"/>
  <c r="D49" i="1" l="1"/>
  <c r="F43" i="1"/>
  <c r="H43" i="1" s="1"/>
  <c r="I43" i="1" s="1"/>
  <c r="D23" i="3"/>
  <c r="C23" i="3" l="1"/>
  <c r="E23" i="3" s="1"/>
  <c r="D35" i="3"/>
  <c r="D38" i="3" s="1"/>
  <c r="C35" i="3" l="1"/>
  <c r="C38" i="3" s="1"/>
  <c r="F49" i="1"/>
  <c r="E54" i="1" l="1"/>
  <c r="H55" i="1" s="1"/>
  <c r="E38" i="3"/>
  <c r="H49" i="1"/>
  <c r="H54" i="1"/>
  <c r="I54" i="1" s="1"/>
  <c r="F38" i="3" l="1"/>
  <c r="G38" i="3" s="1"/>
  <c r="F23" i="3"/>
  <c r="G23" i="3" s="1"/>
  <c r="I49" i="1"/>
</calcChain>
</file>

<file path=xl/sharedStrings.xml><?xml version="1.0" encoding="utf-8"?>
<sst xmlns="http://schemas.openxmlformats.org/spreadsheetml/2006/main" count="90" uniqueCount="66">
  <si>
    <t>Project Information Summary</t>
  </si>
  <si>
    <t>Project Name</t>
  </si>
  <si>
    <t>Native Plant Gardens</t>
  </si>
  <si>
    <t>Department Name</t>
  </si>
  <si>
    <t>School of Natural Resources and the Environment</t>
  </si>
  <si>
    <t>KFS Account Number</t>
  </si>
  <si>
    <t>Subaccount Number</t>
  </si>
  <si>
    <t>Project Code</t>
  </si>
  <si>
    <t>AG 25.50</t>
  </si>
  <si>
    <t>Fiscal Year</t>
  </si>
  <si>
    <t>FY2025</t>
  </si>
  <si>
    <t>Project Start Date</t>
  </si>
  <si>
    <t>Project End Date</t>
  </si>
  <si>
    <t>Project Budget Summary</t>
  </si>
  <si>
    <t>Total Full Benefit Employee Wages &amp; ERE</t>
  </si>
  <si>
    <t>Total Ancillary Employee Wages &amp; ERE</t>
  </si>
  <si>
    <t>Total Student Employee Wages &amp; ERE</t>
  </si>
  <si>
    <t>Total Graduate Assistant Stipends, ERE, &amp; Tuition Remission</t>
  </si>
  <si>
    <t>Total Supplies &amp; Related Operations</t>
  </si>
  <si>
    <t>Total Capital Equipment</t>
  </si>
  <si>
    <t>Total Travel</t>
  </si>
  <si>
    <t>Total Budget</t>
  </si>
  <si>
    <t>Additional Funding Sources Summary</t>
  </si>
  <si>
    <t xml:space="preserve">Total Additional Funding Sources     </t>
  </si>
  <si>
    <t xml:space="preserve">Total Project Funding Across All Sources     </t>
  </si>
  <si>
    <t xml:space="preserve">Percent of Project Funded by the CSF     </t>
  </si>
  <si>
    <t>Personnel, Employee Related Expenses, &amp; Tuition Remission</t>
  </si>
  <si>
    <t>Category</t>
  </si>
  <si>
    <t>Expense Summary</t>
  </si>
  <si>
    <t>Notes and/or Justification of Expense</t>
  </si>
  <si>
    <t>Personnel Wages</t>
  </si>
  <si>
    <t>Full Benefit Employees (Staff &amp; Faculty) Wages</t>
  </si>
  <si>
    <t>None posted.</t>
  </si>
  <si>
    <t>Ancillary Employees Wages</t>
  </si>
  <si>
    <t>Student Employees Wages</t>
  </si>
  <si>
    <t>Graduate Assistants Stipends</t>
  </si>
  <si>
    <t xml:space="preserve">Total Personnel Wages     </t>
  </si>
  <si>
    <t>Employee Related Expenses (ERE)</t>
  </si>
  <si>
    <t xml:space="preserve">Full Benefit Employees ERE </t>
  </si>
  <si>
    <t xml:space="preserve">None psoted. </t>
  </si>
  <si>
    <t xml:space="preserve">Ancillary Employees ERE </t>
  </si>
  <si>
    <t xml:space="preserve">Student Employees ERE </t>
  </si>
  <si>
    <t xml:space="preserve">Graduate Assistants ERE </t>
  </si>
  <si>
    <t xml:space="preserve">Total Employee Related Expenses     </t>
  </si>
  <si>
    <t xml:space="preserve">Graduate Assistant Tuition Remission </t>
  </si>
  <si>
    <t>Total Tuition Remission</t>
  </si>
  <si>
    <t>Supplies &amp; Related Operations</t>
  </si>
  <si>
    <t>Category (Object Codes 3000-5935)</t>
  </si>
  <si>
    <t>Supplies/Operations Expenses</t>
  </si>
  <si>
    <t xml:space="preserve">Overspent significantly without permission. Flagged, but allowed because personnel costs are not being sought. </t>
  </si>
  <si>
    <t xml:space="preserve">Total Supplies &amp; Related Operations     </t>
  </si>
  <si>
    <t>Capital Equipment</t>
  </si>
  <si>
    <t>Category  (Object Codes 6000-6342)</t>
  </si>
  <si>
    <t xml:space="preserve">Total Capital Equipment     </t>
  </si>
  <si>
    <t>Travel</t>
  </si>
  <si>
    <t>Air Travel</t>
  </si>
  <si>
    <t>Ground Travel</t>
  </si>
  <si>
    <t>Hotels</t>
  </si>
  <si>
    <t>Other Travel</t>
  </si>
  <si>
    <t xml:space="preserve">Total Travel     </t>
  </si>
  <si>
    <t>Subtotal Annual Grant Approved Budget</t>
  </si>
  <si>
    <t xml:space="preserve">Subtotal All Expenses     </t>
  </si>
  <si>
    <t>Total Approved Project Expenses</t>
  </si>
  <si>
    <t>Funding that totals the approved expenses will be transferred.</t>
  </si>
  <si>
    <t>Funding Retained by the Campus Sustainability Fund</t>
  </si>
  <si>
    <t>Underpent By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</si>
</sst>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409]dd\-mmm\-yy"/>
    <numFmt numFmtId="165" formatCode="[$-409]mmmm\ d\,\ yyyy;@"/>
    <numFmt numFmtId="166" formatCode="_([$$-409]* #,##0.00_);_([$$-409]* \(#,##0.00\);_([$$-409]* &quot;-&quot;??_);_(@_)"/>
  </numFmts>
  <fonts count="16">
    <font>
      <sz val="11"/>
      <color theme="1"/>
      <name val="Arial"/>
    </font>
    <font>
      <sz val="11"/>
      <color theme="1"/>
      <name val="Arial"/>
      <family val="2"/>
    </font>
    <font>
      <b/>
      <sz val="11"/>
      <color theme="0"/>
      <name val="Calibri"/>
      <family val="2"/>
      <scheme val="major"/>
    </font>
    <font>
      <sz val="11"/>
      <color theme="1"/>
      <name val="Calibri"/>
      <family val="2"/>
      <scheme val="major"/>
    </font>
    <font>
      <b/>
      <sz val="20"/>
      <color rgb="FFFFFFFF"/>
      <name val="Calibri"/>
      <family val="2"/>
      <scheme val="major"/>
    </font>
    <font>
      <b/>
      <sz val="11"/>
      <color theme="1"/>
      <name val="Calibri"/>
      <family val="2"/>
      <scheme val="major"/>
    </font>
    <font>
      <b/>
      <sz val="11"/>
      <color rgb="FFFFFFFF"/>
      <name val="Calibri"/>
      <family val="2"/>
      <scheme val="major"/>
    </font>
    <font>
      <b/>
      <sz val="14"/>
      <color theme="0"/>
      <name val="Calibri"/>
      <family val="2"/>
      <scheme val="major"/>
    </font>
    <font>
      <sz val="11"/>
      <color theme="0"/>
      <name val="Calibri"/>
      <family val="2"/>
      <scheme val="major"/>
    </font>
    <font>
      <b/>
      <sz val="20"/>
      <color theme="0"/>
      <name val="Calibri"/>
      <family val="2"/>
      <scheme val="major"/>
    </font>
    <font>
      <b/>
      <sz val="11"/>
      <name val="Calibri"/>
      <family val="2"/>
      <scheme val="major"/>
    </font>
    <font>
      <sz val="11"/>
      <color theme="1"/>
      <name val="Arial"/>
      <family val="2"/>
    </font>
    <font>
      <sz val="11"/>
      <name val="Calibri"/>
      <family val="2"/>
      <scheme val="major"/>
    </font>
    <font>
      <b/>
      <sz val="11"/>
      <color rgb="FFFF0000"/>
      <name val="Calibri"/>
      <family val="2"/>
      <scheme val="major"/>
    </font>
    <font>
      <b/>
      <sz val="11"/>
      <color theme="9"/>
      <name val="Calibri"/>
      <family val="2"/>
      <scheme val="major"/>
    </font>
    <font>
      <b/>
      <sz val="14"/>
      <name val="Calibri"/>
      <family val="2"/>
      <scheme val="major"/>
    </font>
  </fonts>
  <fills count="9">
    <fill>
      <patternFill patternType="none"/>
    </fill>
    <fill>
      <patternFill patternType="gray125"/>
    </fill>
    <fill>
      <patternFill patternType="solid">
        <fgColor rgb="FF0C234B"/>
        <bgColor rgb="FF002060"/>
      </patternFill>
    </fill>
    <fill>
      <patternFill patternType="solid">
        <fgColor rgb="FF0C234B"/>
        <bgColor indexed="64"/>
      </patternFill>
    </fill>
    <fill>
      <patternFill patternType="solid">
        <fgColor rgb="FFAB0520"/>
        <bgColor rgb="FFD8D8D8"/>
      </patternFill>
    </fill>
    <fill>
      <patternFill patternType="solid">
        <fgColor rgb="FFAB0520"/>
        <bgColor indexed="64"/>
      </patternFill>
    </fill>
    <fill>
      <patternFill patternType="solid">
        <fgColor rgb="FF81D3EB"/>
        <bgColor indexed="64"/>
      </patternFill>
    </fill>
    <fill>
      <patternFill patternType="solid">
        <fgColor theme="0" tint="-4.9989318521683403E-2"/>
        <bgColor indexed="64"/>
      </patternFill>
    </fill>
    <fill>
      <patternFill patternType="solid">
        <fgColor rgb="FFFFC000"/>
        <bgColor indexed="64"/>
      </patternFill>
    </fill>
  </fills>
  <borders count="60">
    <border>
      <left/>
      <right/>
      <top/>
      <bottom/>
      <diagonal/>
    </border>
    <border>
      <left/>
      <right/>
      <top/>
      <bottom/>
      <diagonal/>
    </border>
    <border>
      <left style="medium">
        <color auto="1"/>
      </left>
      <right/>
      <top style="medium">
        <color auto="1"/>
      </top>
      <bottom/>
      <diagonal/>
    </border>
    <border>
      <left/>
      <right/>
      <top style="medium">
        <color auto="1"/>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thin">
        <color indexed="64"/>
      </top>
      <bottom style="double">
        <color indexed="64"/>
      </bottom>
      <diagonal/>
    </border>
    <border>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medium">
        <color indexed="64"/>
      </bottom>
      <diagonal/>
    </border>
    <border>
      <left/>
      <right style="thin">
        <color indexed="64"/>
      </right>
      <top style="medium">
        <color indexed="64"/>
      </top>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thin">
        <color indexed="64"/>
      </left>
      <right/>
      <top/>
      <bottom/>
      <diagonal/>
    </border>
    <border>
      <left/>
      <right style="medium">
        <color indexed="64"/>
      </right>
      <top style="thin">
        <color indexed="64"/>
      </top>
      <bottom/>
      <diagonal/>
    </border>
    <border>
      <left style="medium">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s>
  <cellStyleXfs count="3">
    <xf numFmtId="0" fontId="0" fillId="0" borderId="0"/>
    <xf numFmtId="44" fontId="1" fillId="0" borderId="0" applyFont="0" applyFill="0" applyBorder="0" applyAlignment="0" applyProtection="0"/>
    <xf numFmtId="9" fontId="11" fillId="0" borderId="0" applyFont="0" applyFill="0" applyBorder="0" applyAlignment="0" applyProtection="0"/>
  </cellStyleXfs>
  <cellXfs count="168">
    <xf numFmtId="0" fontId="0" fillId="0" borderId="0" xfId="0"/>
    <xf numFmtId="0" fontId="3" fillId="0" borderId="0" xfId="0" applyFont="1"/>
    <xf numFmtId="0" fontId="5" fillId="0" borderId="10" xfId="0" applyFont="1" applyBorder="1" applyAlignment="1">
      <alignment horizontal="center" vertical="center"/>
    </xf>
    <xf numFmtId="0" fontId="6" fillId="7" borderId="15" xfId="0" applyFont="1" applyFill="1" applyBorder="1" applyAlignment="1">
      <alignment horizontal="center" vertical="center"/>
    </xf>
    <xf numFmtId="0" fontId="6" fillId="7" borderId="17" xfId="0" applyFont="1" applyFill="1" applyBorder="1" applyAlignment="1">
      <alignment horizontal="center" vertical="center"/>
    </xf>
    <xf numFmtId="0" fontId="5" fillId="0" borderId="19" xfId="0" applyFont="1" applyBorder="1" applyAlignment="1">
      <alignment horizontal="left" vertical="center"/>
    </xf>
    <xf numFmtId="0" fontId="5" fillId="0" borderId="26" xfId="0" applyFont="1" applyBorder="1" applyAlignment="1">
      <alignment horizontal="left" vertical="center"/>
    </xf>
    <xf numFmtId="0" fontId="3" fillId="0" borderId="1" xfId="0" applyFont="1" applyBorder="1"/>
    <xf numFmtId="0" fontId="3" fillId="0" borderId="22" xfId="0" applyFont="1" applyBorder="1" applyAlignment="1">
      <alignment horizontal="left" vertical="center"/>
    </xf>
    <xf numFmtId="0" fontId="3" fillId="0" borderId="23" xfId="0" applyFont="1" applyBorder="1" applyAlignment="1">
      <alignment horizontal="left" vertical="center"/>
    </xf>
    <xf numFmtId="0" fontId="3" fillId="0" borderId="24" xfId="0" applyFont="1" applyBorder="1" applyAlignment="1">
      <alignment horizontal="left" vertical="center"/>
    </xf>
    <xf numFmtId="0" fontId="3" fillId="0" borderId="28" xfId="0" applyFont="1" applyBorder="1" applyAlignment="1">
      <alignment horizontal="left" vertical="center"/>
    </xf>
    <xf numFmtId="44" fontId="3" fillId="0" borderId="37" xfId="1" applyFont="1" applyBorder="1" applyAlignment="1">
      <alignment horizontal="center" vertical="center"/>
    </xf>
    <xf numFmtId="44" fontId="3" fillId="0" borderId="32" xfId="1" applyFont="1" applyBorder="1" applyAlignment="1">
      <alignment horizontal="center" vertical="center"/>
    </xf>
    <xf numFmtId="0" fontId="3" fillId="7" borderId="5" xfId="0" applyFont="1" applyFill="1" applyBorder="1" applyAlignment="1">
      <alignment horizontal="left" vertical="center"/>
    </xf>
    <xf numFmtId="0" fontId="3" fillId="7" borderId="1" xfId="0" applyFont="1" applyFill="1" applyBorder="1" applyAlignment="1">
      <alignment horizontal="left" vertical="center"/>
    </xf>
    <xf numFmtId="0" fontId="5" fillId="0" borderId="22" xfId="0" applyFont="1" applyBorder="1" applyAlignment="1">
      <alignment horizontal="center" vertical="center"/>
    </xf>
    <xf numFmtId="0" fontId="5" fillId="0" borderId="23" xfId="0" applyFont="1" applyBorder="1" applyAlignment="1">
      <alignment horizontal="center" vertical="center"/>
    </xf>
    <xf numFmtId="44" fontId="3" fillId="0" borderId="7" xfId="1" applyFont="1" applyBorder="1" applyAlignment="1">
      <alignment horizontal="center" vertical="center"/>
    </xf>
    <xf numFmtId="44" fontId="3" fillId="0" borderId="47" xfId="1" applyFont="1" applyBorder="1" applyAlignment="1">
      <alignment horizontal="center" vertical="center"/>
    </xf>
    <xf numFmtId="44" fontId="3" fillId="0" borderId="9" xfId="1" applyFont="1" applyBorder="1" applyAlignment="1">
      <alignment horizontal="center" vertical="center"/>
    </xf>
    <xf numFmtId="0" fontId="3" fillId="0" borderId="37" xfId="0" applyFont="1" applyBorder="1" applyAlignment="1">
      <alignment horizontal="left" vertical="center"/>
    </xf>
    <xf numFmtId="0" fontId="3" fillId="0" borderId="40" xfId="0" applyFont="1" applyBorder="1" applyAlignment="1">
      <alignment horizontal="left" vertical="center"/>
    </xf>
    <xf numFmtId="0" fontId="3" fillId="7" borderId="15" xfId="0" applyFont="1" applyFill="1" applyBorder="1" applyAlignment="1">
      <alignment horizontal="left" vertical="center"/>
    </xf>
    <xf numFmtId="0" fontId="3" fillId="7" borderId="17" xfId="0" applyFont="1" applyFill="1" applyBorder="1" applyAlignment="1">
      <alignment horizontal="left" vertical="center"/>
    </xf>
    <xf numFmtId="0" fontId="3" fillId="7" borderId="8" xfId="0" applyFont="1" applyFill="1" applyBorder="1" applyAlignment="1">
      <alignment horizontal="left" vertical="center"/>
    </xf>
    <xf numFmtId="0" fontId="3" fillId="7" borderId="2" xfId="0" applyFont="1" applyFill="1" applyBorder="1" applyAlignment="1">
      <alignment horizontal="left" vertical="center"/>
    </xf>
    <xf numFmtId="0" fontId="3" fillId="7" borderId="3" xfId="0" applyFont="1" applyFill="1" applyBorder="1" applyAlignment="1">
      <alignment horizontal="left" vertical="center"/>
    </xf>
    <xf numFmtId="44" fontId="5" fillId="7" borderId="3" xfId="0" applyNumberFormat="1" applyFont="1" applyFill="1" applyBorder="1" applyAlignment="1">
      <alignment horizontal="center" vertical="center"/>
    </xf>
    <xf numFmtId="0" fontId="3" fillId="7" borderId="7" xfId="0" applyFont="1" applyFill="1" applyBorder="1" applyAlignment="1">
      <alignment horizontal="left" vertical="center"/>
    </xf>
    <xf numFmtId="0" fontId="8" fillId="0" borderId="1" xfId="0" applyFont="1" applyBorder="1"/>
    <xf numFmtId="0" fontId="8" fillId="0" borderId="0" xfId="0" applyFont="1"/>
    <xf numFmtId="0" fontId="3" fillId="0" borderId="0" xfId="0" applyFont="1" applyAlignment="1">
      <alignment horizontal="left" vertical="center"/>
    </xf>
    <xf numFmtId="0" fontId="5" fillId="0" borderId="0" xfId="0" applyFont="1" applyAlignment="1">
      <alignment horizontal="left" vertical="center"/>
    </xf>
    <xf numFmtId="0" fontId="5" fillId="0" borderId="0" xfId="0" applyFont="1" applyAlignment="1">
      <alignment horizontal="center" vertical="center"/>
    </xf>
    <xf numFmtId="44" fontId="3" fillId="7" borderId="24" xfId="0" applyNumberFormat="1" applyFont="1" applyFill="1" applyBorder="1" applyAlignment="1">
      <alignment horizontal="center" vertical="center"/>
    </xf>
    <xf numFmtId="44" fontId="3" fillId="7" borderId="25" xfId="0" applyNumberFormat="1" applyFont="1" applyFill="1" applyBorder="1" applyAlignment="1">
      <alignment horizontal="center" vertical="center"/>
    </xf>
    <xf numFmtId="44" fontId="3" fillId="0" borderId="23" xfId="1" applyFont="1" applyBorder="1" applyAlignment="1">
      <alignment horizontal="center" vertical="center"/>
    </xf>
    <xf numFmtId="44" fontId="3" fillId="0" borderId="48" xfId="1" applyFont="1" applyBorder="1" applyAlignment="1">
      <alignment horizontal="center" vertical="center"/>
    </xf>
    <xf numFmtId="0" fontId="3" fillId="0" borderId="22" xfId="0" applyFont="1" applyBorder="1" applyAlignment="1">
      <alignment horizontal="left"/>
    </xf>
    <xf numFmtId="0" fontId="3" fillId="0" borderId="24" xfId="0" quotePrefix="1" applyFont="1" applyBorder="1" applyAlignment="1">
      <alignment horizontal="left"/>
    </xf>
    <xf numFmtId="0" fontId="2" fillId="0" borderId="44" xfId="0" applyFont="1" applyBorder="1" applyAlignment="1">
      <alignment horizontal="center"/>
    </xf>
    <xf numFmtId="0" fontId="3" fillId="0" borderId="44" xfId="0" applyFont="1" applyBorder="1" applyAlignment="1">
      <alignment horizontal="left" vertical="center"/>
    </xf>
    <xf numFmtId="164" fontId="3" fillId="0" borderId="44" xfId="0" applyNumberFormat="1" applyFont="1" applyBorder="1" applyAlignment="1">
      <alignment horizontal="left" vertical="center"/>
    </xf>
    <xf numFmtId="0" fontId="5" fillId="0" borderId="19" xfId="0" applyFont="1" applyBorder="1" applyAlignment="1">
      <alignment horizontal="center" vertical="center"/>
    </xf>
    <xf numFmtId="0" fontId="5" fillId="0" borderId="20" xfId="0" applyFont="1" applyBorder="1" applyAlignment="1">
      <alignment horizontal="center" vertical="center"/>
    </xf>
    <xf numFmtId="0" fontId="5" fillId="0" borderId="21" xfId="0" applyFont="1" applyBorder="1" applyAlignment="1">
      <alignment horizontal="center" vertical="center"/>
    </xf>
    <xf numFmtId="0" fontId="3" fillId="0" borderId="34" xfId="0" applyFont="1" applyBorder="1" applyAlignment="1">
      <alignment horizontal="left"/>
    </xf>
    <xf numFmtId="0" fontId="3" fillId="0" borderId="34" xfId="0" applyFont="1" applyBorder="1" applyAlignment="1">
      <alignment horizontal="left" vertical="center"/>
    </xf>
    <xf numFmtId="44" fontId="3" fillId="0" borderId="50" xfId="1" applyFont="1" applyBorder="1" applyAlignment="1">
      <alignment horizontal="center" vertical="center"/>
    </xf>
    <xf numFmtId="44" fontId="3" fillId="0" borderId="22" xfId="1" applyFont="1" applyFill="1" applyBorder="1" applyAlignment="1">
      <alignment horizontal="center" vertical="center"/>
    </xf>
    <xf numFmtId="44" fontId="3" fillId="0" borderId="45" xfId="1" applyFont="1" applyFill="1" applyBorder="1" applyAlignment="1">
      <alignment horizontal="center" vertical="center"/>
    </xf>
    <xf numFmtId="44" fontId="3" fillId="0" borderId="23" xfId="1" applyFont="1" applyFill="1" applyBorder="1" applyAlignment="1">
      <alignment horizontal="center" vertical="center"/>
    </xf>
    <xf numFmtId="44" fontId="3" fillId="0" borderId="48" xfId="1" applyFont="1" applyFill="1" applyBorder="1" applyAlignment="1">
      <alignment horizontal="center" vertical="center"/>
    </xf>
    <xf numFmtId="44" fontId="3" fillId="0" borderId="34" xfId="1" applyFont="1" applyFill="1" applyBorder="1" applyAlignment="1">
      <alignment horizontal="center" vertical="center"/>
    </xf>
    <xf numFmtId="0" fontId="3" fillId="0" borderId="0" xfId="0" applyFont="1" applyAlignment="1">
      <alignment wrapText="1"/>
    </xf>
    <xf numFmtId="0" fontId="3" fillId="0" borderId="1" xfId="0" applyFont="1" applyBorder="1" applyAlignment="1">
      <alignment horizontal="left" vertical="center"/>
    </xf>
    <xf numFmtId="0" fontId="5" fillId="0" borderId="21" xfId="0" applyFont="1" applyBorder="1" applyAlignment="1">
      <alignment horizontal="left" vertical="center"/>
    </xf>
    <xf numFmtId="44" fontId="3" fillId="7" borderId="51" xfId="0" applyNumberFormat="1" applyFont="1" applyFill="1" applyBorder="1" applyAlignment="1">
      <alignment horizontal="center" vertical="center"/>
    </xf>
    <xf numFmtId="44" fontId="3" fillId="7" borderId="30" xfId="0" applyNumberFormat="1" applyFont="1" applyFill="1" applyBorder="1" applyAlignment="1">
      <alignment horizontal="center" vertical="center"/>
    </xf>
    <xf numFmtId="44" fontId="3" fillId="0" borderId="30" xfId="0" applyNumberFormat="1" applyFont="1" applyBorder="1" applyAlignment="1">
      <alignment horizontal="center" vertical="center"/>
    </xf>
    <xf numFmtId="44" fontId="3" fillId="0" borderId="25" xfId="0" applyNumberFormat="1" applyFont="1" applyBorder="1" applyAlignment="1">
      <alignment horizontal="center" vertical="center"/>
    </xf>
    <xf numFmtId="44" fontId="3" fillId="7" borderId="8" xfId="0" applyNumberFormat="1" applyFont="1" applyFill="1" applyBorder="1" applyAlignment="1">
      <alignment vertical="center"/>
    </xf>
    <xf numFmtId="44" fontId="3" fillId="7" borderId="7" xfId="0" applyNumberFormat="1" applyFont="1" applyFill="1" applyBorder="1" applyAlignment="1">
      <alignment vertical="center"/>
    </xf>
    <xf numFmtId="0" fontId="13" fillId="0" borderId="1" xfId="0" applyFont="1" applyBorder="1" applyAlignment="1">
      <alignment horizontal="center" vertical="center" wrapText="1"/>
    </xf>
    <xf numFmtId="0" fontId="14" fillId="0" borderId="1" xfId="0" applyFont="1" applyBorder="1" applyAlignment="1">
      <alignment horizontal="center" vertical="center" wrapText="1"/>
    </xf>
    <xf numFmtId="44" fontId="3" fillId="0" borderId="10" xfId="1" applyFont="1" applyFill="1" applyBorder="1" applyAlignment="1">
      <alignment horizontal="center" vertical="center"/>
    </xf>
    <xf numFmtId="44" fontId="3" fillId="0" borderId="46" xfId="1" applyFont="1" applyFill="1" applyBorder="1" applyAlignment="1">
      <alignment horizontal="center" vertical="center"/>
    </xf>
    <xf numFmtId="44" fontId="3" fillId="0" borderId="22" xfId="0" applyNumberFormat="1" applyFont="1" applyBorder="1" applyAlignment="1">
      <alignment horizontal="center" vertical="center"/>
    </xf>
    <xf numFmtId="44" fontId="3" fillId="0" borderId="10" xfId="0" applyNumberFormat="1" applyFont="1" applyBorder="1" applyAlignment="1">
      <alignment horizontal="center" vertical="center"/>
    </xf>
    <xf numFmtId="44" fontId="3" fillId="0" borderId="45" xfId="0" applyNumberFormat="1" applyFont="1" applyBorder="1" applyAlignment="1">
      <alignment horizontal="center" vertical="center"/>
    </xf>
    <xf numFmtId="44" fontId="3" fillId="0" borderId="46" xfId="0" applyNumberFormat="1" applyFont="1" applyBorder="1" applyAlignment="1">
      <alignment horizontal="center" vertical="center"/>
    </xf>
    <xf numFmtId="0" fontId="5" fillId="0" borderId="23" xfId="0" applyFont="1" applyBorder="1" applyAlignment="1">
      <alignment horizontal="left" vertical="center"/>
    </xf>
    <xf numFmtId="0" fontId="5" fillId="0" borderId="27" xfId="0" applyFont="1" applyBorder="1" applyAlignment="1">
      <alignment horizontal="left" vertical="center"/>
    </xf>
    <xf numFmtId="44" fontId="3" fillId="0" borderId="12" xfId="1" applyFont="1" applyFill="1" applyBorder="1" applyAlignment="1">
      <alignment horizontal="center" vertical="center"/>
    </xf>
    <xf numFmtId="0" fontId="5" fillId="0" borderId="28" xfId="0" applyFont="1" applyBorder="1" applyAlignment="1">
      <alignment horizontal="left" vertical="center"/>
    </xf>
    <xf numFmtId="0" fontId="10" fillId="0" borderId="19" xfId="0" applyFont="1" applyBorder="1" applyAlignment="1">
      <alignment horizontal="center"/>
    </xf>
    <xf numFmtId="0" fontId="3" fillId="0" borderId="18" xfId="0" applyFont="1" applyBorder="1" applyAlignment="1">
      <alignment horizontal="left" vertical="center"/>
    </xf>
    <xf numFmtId="0" fontId="3" fillId="0" borderId="54" xfId="0" applyFont="1" applyBorder="1" applyAlignment="1">
      <alignment horizontal="left" vertical="center"/>
    </xf>
    <xf numFmtId="44" fontId="3" fillId="0" borderId="40" xfId="1" applyFont="1" applyBorder="1" applyAlignment="1">
      <alignment horizontal="center" vertical="center"/>
    </xf>
    <xf numFmtId="44" fontId="3" fillId="0" borderId="22" xfId="1" applyFont="1" applyFill="1" applyBorder="1" applyAlignment="1">
      <alignment vertical="center"/>
    </xf>
    <xf numFmtId="44" fontId="3" fillId="7" borderId="9" xfId="0" applyNumberFormat="1" applyFont="1" applyFill="1" applyBorder="1" applyAlignment="1">
      <alignment vertical="center"/>
    </xf>
    <xf numFmtId="44" fontId="3" fillId="0" borderId="22" xfId="0" applyNumberFormat="1" applyFont="1" applyBorder="1" applyAlignment="1">
      <alignment horizontal="left" vertical="center"/>
    </xf>
    <xf numFmtId="0" fontId="3" fillId="0" borderId="29" xfId="0" applyFont="1" applyBorder="1" applyAlignment="1">
      <alignment horizontal="center" vertical="center"/>
    </xf>
    <xf numFmtId="0" fontId="3" fillId="8" borderId="57" xfId="0" applyFont="1" applyFill="1" applyBorder="1" applyAlignment="1">
      <alignment horizontal="center" vertical="center"/>
    </xf>
    <xf numFmtId="0" fontId="6" fillId="7" borderId="16" xfId="0" applyFont="1" applyFill="1" applyBorder="1" applyAlignment="1">
      <alignment horizontal="center" vertical="center" wrapText="1"/>
    </xf>
    <xf numFmtId="0" fontId="5" fillId="0" borderId="33" xfId="0" applyFont="1" applyBorder="1" applyAlignment="1">
      <alignment horizontal="left" vertical="center" wrapText="1"/>
    </xf>
    <xf numFmtId="39" fontId="3" fillId="6" borderId="29" xfId="0" applyNumberFormat="1" applyFont="1" applyFill="1" applyBorder="1" applyAlignment="1">
      <alignment horizontal="left" vertical="center" wrapText="1"/>
    </xf>
    <xf numFmtId="39" fontId="3" fillId="6" borderId="9" xfId="0" applyNumberFormat="1" applyFont="1" applyFill="1" applyBorder="1" applyAlignment="1">
      <alignment horizontal="left" vertical="center" wrapText="1"/>
    </xf>
    <xf numFmtId="39" fontId="3" fillId="7" borderId="6" xfId="0" applyNumberFormat="1" applyFont="1" applyFill="1" applyBorder="1" applyAlignment="1">
      <alignment horizontal="left" vertical="center" wrapText="1"/>
    </xf>
    <xf numFmtId="39" fontId="3" fillId="6" borderId="30" xfId="0" applyNumberFormat="1" applyFont="1" applyFill="1" applyBorder="1" applyAlignment="1">
      <alignment horizontal="left" vertical="center" wrapText="1"/>
    </xf>
    <xf numFmtId="39" fontId="3" fillId="7" borderId="9" xfId="0" applyNumberFormat="1" applyFont="1" applyFill="1" applyBorder="1" applyAlignment="1">
      <alignment horizontal="left" vertical="center" wrapText="1"/>
    </xf>
    <xf numFmtId="39" fontId="3" fillId="6" borderId="29" xfId="0" applyNumberFormat="1" applyFont="1" applyFill="1" applyBorder="1" applyAlignment="1">
      <alignment horizontal="left" wrapText="1"/>
    </xf>
    <xf numFmtId="0" fontId="5" fillId="6" borderId="29" xfId="0" applyFont="1" applyFill="1" applyBorder="1" applyAlignment="1">
      <alignment horizontal="left" vertical="center" wrapText="1"/>
    </xf>
    <xf numFmtId="39" fontId="3" fillId="7" borderId="16" xfId="0" applyNumberFormat="1" applyFont="1" applyFill="1" applyBorder="1" applyAlignment="1">
      <alignment horizontal="left" vertical="center" wrapText="1"/>
    </xf>
    <xf numFmtId="0" fontId="5" fillId="7" borderId="4" xfId="0" applyFont="1" applyFill="1" applyBorder="1" applyAlignment="1">
      <alignment horizontal="left" vertical="center" wrapText="1"/>
    </xf>
    <xf numFmtId="0" fontId="5" fillId="0" borderId="35" xfId="0" applyFont="1" applyBorder="1" applyAlignment="1">
      <alignment horizontal="left" vertical="center" wrapText="1"/>
    </xf>
    <xf numFmtId="39" fontId="3" fillId="6" borderId="36" xfId="0" applyNumberFormat="1" applyFont="1" applyFill="1" applyBorder="1" applyAlignment="1">
      <alignment horizontal="left" vertical="center" wrapText="1"/>
    </xf>
    <xf numFmtId="0" fontId="5" fillId="0" borderId="0" xfId="0" applyFont="1" applyAlignment="1">
      <alignment horizontal="left" vertical="center" wrapText="1"/>
    </xf>
    <xf numFmtId="0" fontId="7" fillId="0" borderId="1" xfId="0" applyFont="1" applyBorder="1" applyAlignment="1">
      <alignment horizontal="right" vertical="center"/>
    </xf>
    <xf numFmtId="44" fontId="15" fillId="0" borderId="8" xfId="1" applyFont="1" applyFill="1" applyBorder="1" applyAlignment="1">
      <alignment horizontal="right" vertical="center"/>
    </xf>
    <xf numFmtId="44" fontId="15" fillId="0" borderId="9" xfId="1" applyFont="1" applyFill="1" applyBorder="1" applyAlignment="1">
      <alignment horizontal="right" vertical="center"/>
    </xf>
    <xf numFmtId="44" fontId="15" fillId="0" borderId="1" xfId="1" applyFont="1" applyFill="1" applyBorder="1" applyAlignment="1">
      <alignment horizontal="right" vertical="center"/>
    </xf>
    <xf numFmtId="44" fontId="3" fillId="0" borderId="1" xfId="0" applyNumberFormat="1" applyFont="1" applyBorder="1" applyAlignment="1">
      <alignment horizontal="center" vertical="center"/>
    </xf>
    <xf numFmtId="0" fontId="3" fillId="0" borderId="1" xfId="0" applyFont="1" applyBorder="1" applyAlignment="1">
      <alignment wrapText="1"/>
    </xf>
    <xf numFmtId="44" fontId="3" fillId="0" borderId="10" xfId="0" applyNumberFormat="1" applyFont="1" applyBorder="1" applyAlignment="1">
      <alignment horizontal="left" vertical="center"/>
    </xf>
    <xf numFmtId="0" fontId="5" fillId="0" borderId="21" xfId="0" applyFont="1" applyBorder="1" applyAlignment="1">
      <alignment horizontal="center"/>
    </xf>
    <xf numFmtId="44" fontId="3" fillId="0" borderId="23" xfId="0" applyNumberFormat="1" applyFont="1" applyBorder="1" applyAlignment="1">
      <alignment horizontal="left" vertical="center"/>
    </xf>
    <xf numFmtId="0" fontId="7" fillId="3" borderId="11" xfId="0" applyFont="1" applyFill="1" applyBorder="1" applyAlignment="1">
      <alignment horizontal="right" vertical="center"/>
    </xf>
    <xf numFmtId="0" fontId="5" fillId="0" borderId="1" xfId="0" applyFont="1" applyBorder="1" applyAlignment="1">
      <alignment wrapText="1"/>
    </xf>
    <xf numFmtId="0" fontId="10" fillId="0" borderId="53" xfId="0" applyFont="1" applyBorder="1" applyAlignment="1">
      <alignment horizontal="center"/>
    </xf>
    <xf numFmtId="44" fontId="15" fillId="0" borderId="7" xfId="1" applyFont="1" applyFill="1" applyBorder="1" applyAlignment="1">
      <alignment horizontal="right" vertical="center"/>
    </xf>
    <xf numFmtId="0" fontId="10" fillId="0" borderId="35" xfId="0" applyFont="1" applyBorder="1" applyAlignment="1">
      <alignment horizontal="center"/>
    </xf>
    <xf numFmtId="0" fontId="3" fillId="0" borderId="59" xfId="0" applyFont="1" applyBorder="1" applyAlignment="1">
      <alignment horizontal="left" vertical="center"/>
    </xf>
    <xf numFmtId="0" fontId="7" fillId="3" borderId="55" xfId="0" applyFont="1" applyFill="1" applyBorder="1" applyAlignment="1">
      <alignment horizontal="right" vertical="center"/>
    </xf>
    <xf numFmtId="44" fontId="3" fillId="6" borderId="49" xfId="1" applyFont="1" applyFill="1" applyBorder="1" applyAlignment="1">
      <alignment horizontal="left" vertical="center"/>
    </xf>
    <xf numFmtId="44" fontId="3" fillId="0" borderId="22" xfId="1" applyFont="1" applyFill="1" applyBorder="1" applyAlignment="1">
      <alignment horizontal="left" vertical="center"/>
    </xf>
    <xf numFmtId="0" fontId="3" fillId="0" borderId="1" xfId="0" applyFont="1" applyBorder="1" applyAlignment="1">
      <alignment horizontal="left" vertical="center" wrapText="1"/>
    </xf>
    <xf numFmtId="165" fontId="3" fillId="0" borderId="57" xfId="0" applyNumberFormat="1" applyFont="1" applyBorder="1" applyAlignment="1">
      <alignment horizontal="center" vertical="center"/>
    </xf>
    <xf numFmtId="165" fontId="3" fillId="0" borderId="30" xfId="0" quotePrefix="1" applyNumberFormat="1" applyFont="1" applyBorder="1" applyAlignment="1">
      <alignment horizontal="center" vertical="center"/>
    </xf>
    <xf numFmtId="0" fontId="5" fillId="0" borderId="20" xfId="0" applyFont="1" applyBorder="1" applyAlignment="1">
      <alignment horizontal="center"/>
    </xf>
    <xf numFmtId="9" fontId="3" fillId="0" borderId="25" xfId="2" applyFont="1" applyBorder="1" applyAlignment="1">
      <alignment horizontal="center" vertical="center"/>
    </xf>
    <xf numFmtId="9" fontId="3" fillId="0" borderId="28" xfId="2" applyFont="1" applyBorder="1" applyAlignment="1">
      <alignment horizontal="center" vertical="center"/>
    </xf>
    <xf numFmtId="0" fontId="5" fillId="7" borderId="21" xfId="0" applyFont="1" applyFill="1" applyBorder="1" applyAlignment="1">
      <alignment horizontal="center"/>
    </xf>
    <xf numFmtId="44" fontId="3" fillId="7" borderId="28" xfId="0" applyNumberFormat="1" applyFont="1" applyFill="1" applyBorder="1" applyAlignment="1">
      <alignment horizontal="center" vertical="center"/>
    </xf>
    <xf numFmtId="0" fontId="5" fillId="0" borderId="20" xfId="0" applyFont="1" applyBorder="1" applyAlignment="1">
      <alignment horizontal="center" wrapText="1"/>
    </xf>
    <xf numFmtId="0" fontId="5" fillId="0" borderId="20" xfId="0" applyFont="1" applyBorder="1" applyAlignment="1">
      <alignment horizontal="center" vertical="center" wrapText="1"/>
    </xf>
    <xf numFmtId="44" fontId="15" fillId="0" borderId="17" xfId="0" applyNumberFormat="1" applyFont="1" applyBorder="1" applyAlignment="1">
      <alignment horizontal="right" vertical="center"/>
    </xf>
    <xf numFmtId="44" fontId="15" fillId="0" borderId="16" xfId="0" applyNumberFormat="1" applyFont="1" applyBorder="1" applyAlignment="1">
      <alignment horizontal="right" vertical="center"/>
    </xf>
    <xf numFmtId="44" fontId="12" fillId="0" borderId="22" xfId="1" applyFont="1" applyFill="1" applyBorder="1" applyAlignment="1">
      <alignment horizontal="center"/>
    </xf>
    <xf numFmtId="166" fontId="3" fillId="0" borderId="10" xfId="1" applyNumberFormat="1" applyFont="1" applyFill="1" applyBorder="1" applyAlignment="1">
      <alignment horizontal="center" vertical="center"/>
    </xf>
    <xf numFmtId="2" fontId="3" fillId="0" borderId="29" xfId="0" applyNumberFormat="1" applyFont="1" applyBorder="1" applyAlignment="1">
      <alignment horizontal="center" vertical="center"/>
    </xf>
    <xf numFmtId="0" fontId="7" fillId="4" borderId="19" xfId="0" applyFont="1" applyFill="1" applyBorder="1" applyAlignment="1">
      <alignment horizontal="center"/>
    </xf>
    <xf numFmtId="0" fontId="7" fillId="4" borderId="52" xfId="0" applyFont="1" applyFill="1" applyBorder="1" applyAlignment="1">
      <alignment horizontal="center"/>
    </xf>
    <xf numFmtId="0" fontId="7" fillId="4" borderId="42" xfId="0" applyFont="1" applyFill="1" applyBorder="1" applyAlignment="1">
      <alignment horizontal="center"/>
    </xf>
    <xf numFmtId="0" fontId="9" fillId="2" borderId="15" xfId="0" applyFont="1" applyFill="1" applyBorder="1" applyAlignment="1">
      <alignment horizontal="center" vertical="center"/>
    </xf>
    <xf numFmtId="0" fontId="9" fillId="2" borderId="17" xfId="0" applyFont="1" applyFill="1" applyBorder="1" applyAlignment="1">
      <alignment horizontal="center" vertical="center"/>
    </xf>
    <xf numFmtId="0" fontId="9" fillId="2" borderId="16" xfId="0" applyFont="1" applyFill="1" applyBorder="1" applyAlignment="1">
      <alignment horizontal="center" vertical="center"/>
    </xf>
    <xf numFmtId="0" fontId="7" fillId="4" borderId="41" xfId="0" applyFont="1" applyFill="1" applyBorder="1" applyAlignment="1">
      <alignment horizontal="center"/>
    </xf>
    <xf numFmtId="0" fontId="7" fillId="4" borderId="43" xfId="0" applyFont="1" applyFill="1" applyBorder="1" applyAlignment="1">
      <alignment horizontal="center"/>
    </xf>
    <xf numFmtId="0" fontId="7" fillId="5" borderId="58" xfId="0" applyFont="1" applyFill="1" applyBorder="1" applyAlignment="1">
      <alignment horizontal="center" wrapText="1"/>
    </xf>
    <xf numFmtId="0" fontId="7" fillId="5" borderId="33" xfId="0" applyFont="1" applyFill="1" applyBorder="1" applyAlignment="1">
      <alignment horizontal="center" wrapText="1"/>
    </xf>
    <xf numFmtId="0" fontId="7" fillId="3" borderId="41" xfId="0" applyFont="1" applyFill="1" applyBorder="1" applyAlignment="1">
      <alignment horizontal="center" vertical="center"/>
    </xf>
    <xf numFmtId="0" fontId="7" fillId="3" borderId="37" xfId="0" applyFont="1" applyFill="1" applyBorder="1" applyAlignment="1">
      <alignment horizontal="center" vertical="center"/>
    </xf>
    <xf numFmtId="0" fontId="9" fillId="3" borderId="7" xfId="0" applyFont="1" applyFill="1" applyBorder="1" applyAlignment="1">
      <alignment horizontal="right" vertical="center"/>
    </xf>
    <xf numFmtId="0" fontId="9" fillId="3" borderId="8" xfId="0" applyFont="1" applyFill="1" applyBorder="1" applyAlignment="1">
      <alignment horizontal="right" vertical="center"/>
    </xf>
    <xf numFmtId="0" fontId="5" fillId="0" borderId="19" xfId="0" applyFont="1" applyBorder="1" applyAlignment="1">
      <alignment horizontal="center" vertical="center"/>
    </xf>
    <xf numFmtId="0" fontId="5" fillId="0" borderId="20" xfId="0" applyFont="1" applyBorder="1" applyAlignment="1">
      <alignment horizontal="center" vertical="center"/>
    </xf>
    <xf numFmtId="0" fontId="5" fillId="0" borderId="21" xfId="0" applyFont="1" applyBorder="1" applyAlignment="1">
      <alignment horizontal="center" vertical="center"/>
    </xf>
    <xf numFmtId="0" fontId="7" fillId="3" borderId="37" xfId="0" applyFont="1" applyFill="1" applyBorder="1" applyAlignment="1">
      <alignment horizontal="right" vertical="center"/>
    </xf>
    <xf numFmtId="0" fontId="7" fillId="3" borderId="32" xfId="0" applyFont="1" applyFill="1" applyBorder="1" applyAlignment="1">
      <alignment horizontal="right" vertical="center"/>
    </xf>
    <xf numFmtId="0" fontId="7" fillId="5" borderId="41" xfId="0" applyFont="1" applyFill="1" applyBorder="1" applyAlignment="1">
      <alignment horizontal="center" vertical="center"/>
    </xf>
    <xf numFmtId="0" fontId="7" fillId="5" borderId="42" xfId="0" applyFont="1" applyFill="1" applyBorder="1" applyAlignment="1">
      <alignment horizontal="center" vertical="center"/>
    </xf>
    <xf numFmtId="0" fontId="7" fillId="5" borderId="43" xfId="0" applyFont="1" applyFill="1" applyBorder="1" applyAlignment="1">
      <alignment horizontal="center" vertical="center"/>
    </xf>
    <xf numFmtId="0" fontId="7" fillId="3" borderId="38" xfId="0" applyFont="1" applyFill="1" applyBorder="1" applyAlignment="1">
      <alignment horizontal="right" vertical="center"/>
    </xf>
    <xf numFmtId="0" fontId="7" fillId="3" borderId="31" xfId="0" applyFont="1" applyFill="1" applyBorder="1" applyAlignment="1">
      <alignment horizontal="right" vertical="center"/>
    </xf>
    <xf numFmtId="0" fontId="7" fillId="3" borderId="38" xfId="0" applyFont="1" applyFill="1" applyBorder="1" applyAlignment="1">
      <alignment horizontal="center" vertical="center"/>
    </xf>
    <xf numFmtId="0" fontId="7" fillId="3" borderId="31" xfId="0" applyFont="1" applyFill="1" applyBorder="1" applyAlignment="1">
      <alignment horizontal="center" vertical="center"/>
    </xf>
    <xf numFmtId="0" fontId="7" fillId="3" borderId="39" xfId="0" applyFont="1" applyFill="1" applyBorder="1" applyAlignment="1">
      <alignment horizontal="center" vertical="center"/>
    </xf>
    <xf numFmtId="0" fontId="9" fillId="3" borderId="41" xfId="0" applyFont="1" applyFill="1" applyBorder="1" applyAlignment="1">
      <alignment horizontal="center" vertical="center"/>
    </xf>
    <xf numFmtId="0" fontId="9" fillId="3" borderId="42" xfId="0" applyFont="1" applyFill="1" applyBorder="1" applyAlignment="1">
      <alignment horizontal="center" vertical="center"/>
    </xf>
    <xf numFmtId="0" fontId="9" fillId="3" borderId="13" xfId="0" applyFont="1" applyFill="1" applyBorder="1" applyAlignment="1">
      <alignment horizontal="center" vertical="center"/>
    </xf>
    <xf numFmtId="0" fontId="9" fillId="3" borderId="14" xfId="0" applyFont="1" applyFill="1" applyBorder="1" applyAlignment="1">
      <alignment horizontal="center" vertical="center"/>
    </xf>
    <xf numFmtId="0" fontId="4" fillId="2" borderId="15" xfId="0" applyFont="1" applyFill="1" applyBorder="1" applyAlignment="1">
      <alignment horizontal="center" vertical="center"/>
    </xf>
    <xf numFmtId="0" fontId="4" fillId="2" borderId="17" xfId="0" applyFont="1" applyFill="1" applyBorder="1" applyAlignment="1">
      <alignment horizontal="center" vertical="center"/>
    </xf>
    <xf numFmtId="0" fontId="4" fillId="2" borderId="16" xfId="0" applyFont="1" applyFill="1" applyBorder="1" applyAlignment="1">
      <alignment horizontal="center" vertical="center"/>
    </xf>
    <xf numFmtId="0" fontId="7" fillId="3" borderId="40" xfId="0" applyFont="1" applyFill="1" applyBorder="1" applyAlignment="1">
      <alignment horizontal="right" vertical="center"/>
    </xf>
    <xf numFmtId="0" fontId="7" fillId="3" borderId="56" xfId="0" applyFont="1" applyFill="1" applyBorder="1" applyAlignment="1">
      <alignment horizontal="right" vertical="center"/>
    </xf>
  </cellXfs>
  <cellStyles count="3">
    <cellStyle name="Currency" xfId="1" builtinId="4"/>
    <cellStyle name="Normal" xfId="0" builtinId="0"/>
    <cellStyle name="Percent" xfId="2" builtinId="5"/>
  </cellStyles>
  <dxfs count="5">
    <dxf>
      <fill>
        <patternFill patternType="solid">
          <fgColor theme="0"/>
          <bgColor rgb="FFFFFF00"/>
        </patternFill>
      </fill>
    </dxf>
    <dxf>
      <font>
        <color rgb="FF9C0006"/>
      </font>
      <fill>
        <patternFill>
          <bgColor rgb="FFFFC7CE"/>
        </patternFill>
      </fill>
    </dxf>
    <dxf>
      <fill>
        <patternFill patternType="solid">
          <fgColor theme="0"/>
          <bgColor rgb="FFFFFF00"/>
        </patternFill>
      </fill>
    </dxf>
    <dxf>
      <fill>
        <patternFill>
          <bgColor rgb="FFFFFF00"/>
        </patternFill>
      </fill>
    </dxf>
    <dxf>
      <font>
        <color rgb="FF9C0006"/>
      </font>
      <fill>
        <patternFill>
          <bgColor rgb="FFFFC7CE"/>
        </patternFill>
      </fill>
    </dxf>
  </dxfs>
  <tableStyles count="0" defaultTableStyle="TableStyleMedium2" defaultPivotStyle="PivotStyleLight16"/>
  <colors>
    <mruColors>
      <color rgb="FFAB0520"/>
      <color rgb="FF0C234B"/>
      <color rgb="FFFCA2B1"/>
      <color rgb="FF81D3EB"/>
      <color rgb="FF8B0015"/>
      <color rgb="FFEF405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789E81-DB5B-473F-92CC-A88FE2677076}">
  <dimension ref="A1:G38"/>
  <sheetViews>
    <sheetView topLeftCell="A22" zoomScale="80" zoomScaleNormal="80" workbookViewId="0">
      <selection activeCell="C10" sqref="C10"/>
    </sheetView>
  </sheetViews>
  <sheetFormatPr defaultRowHeight="15"/>
  <cols>
    <col min="1" max="1" width="3.125" style="1" customWidth="1"/>
    <col min="2" max="2" width="47.875" style="1" bestFit="1" customWidth="1"/>
    <col min="3" max="3" width="45.625" style="1" customWidth="1"/>
    <col min="4" max="4" width="40.625" style="1" customWidth="1"/>
    <col min="5" max="5" width="50.25" style="1" bestFit="1" customWidth="1"/>
    <col min="6" max="6" width="21" style="55" bestFit="1" customWidth="1"/>
    <col min="7" max="7" width="46" style="1" customWidth="1"/>
    <col min="8" max="16384" width="9" style="1"/>
  </cols>
  <sheetData>
    <row r="1" spans="2:7" ht="15.75" thickBot="1"/>
    <row r="2" spans="2:7" ht="26.25">
      <c r="B2" s="135" t="str">
        <f>_xlfn.CONCAT("Campus Sustainability Fund - Approved Project Information Summary for", " ",C5)</f>
        <v>Campus Sustainability Fund - Approved Project Information Summary for Native Plant Gardens</v>
      </c>
      <c r="C2" s="136"/>
      <c r="D2" s="136"/>
      <c r="E2" s="136"/>
      <c r="F2" s="136"/>
      <c r="G2" s="137"/>
    </row>
    <row r="3" spans="2:7" ht="15.75" thickBot="1"/>
    <row r="4" spans="2:7" ht="18.75">
      <c r="B4" s="140" t="s">
        <v>0</v>
      </c>
      <c r="C4" s="141"/>
    </row>
    <row r="5" spans="2:7">
      <c r="B5" s="39" t="s">
        <v>1</v>
      </c>
      <c r="C5" s="83" t="s">
        <v>2</v>
      </c>
    </row>
    <row r="6" spans="2:7">
      <c r="B6" s="39" t="s">
        <v>3</v>
      </c>
      <c r="C6" s="83" t="s">
        <v>4</v>
      </c>
    </row>
    <row r="7" spans="2:7">
      <c r="B7" s="39" t="s">
        <v>5</v>
      </c>
      <c r="C7" s="83">
        <v>2657611</v>
      </c>
    </row>
    <row r="8" spans="2:7">
      <c r="B8" s="39" t="s">
        <v>6</v>
      </c>
      <c r="C8" s="131">
        <v>25.5</v>
      </c>
    </row>
    <row r="9" spans="2:7">
      <c r="B9" s="39" t="s">
        <v>7</v>
      </c>
      <c r="C9" s="83" t="s">
        <v>8</v>
      </c>
    </row>
    <row r="10" spans="2:7">
      <c r="B10" s="47" t="s">
        <v>9</v>
      </c>
      <c r="C10" s="84" t="s">
        <v>10</v>
      </c>
    </row>
    <row r="11" spans="2:7">
      <c r="B11" s="47" t="s">
        <v>11</v>
      </c>
      <c r="C11" s="118">
        <v>45473</v>
      </c>
    </row>
    <row r="12" spans="2:7" ht="15.75" thickBot="1">
      <c r="B12" s="40" t="s">
        <v>12</v>
      </c>
      <c r="C12" s="119">
        <v>45838</v>
      </c>
    </row>
    <row r="13" spans="2:7" ht="15.75" thickBot="1"/>
    <row r="14" spans="2:7" ht="19.5" thickBot="1">
      <c r="B14" s="132" t="s">
        <v>13</v>
      </c>
      <c r="C14" s="133"/>
      <c r="D14" s="133"/>
      <c r="E14" s="134"/>
      <c r="F14" s="104"/>
    </row>
    <row r="15" spans="2:7">
      <c r="B15" s="41"/>
      <c r="C15" s="76" t="str">
        <f>_xlfn.CONCAT(C10, " ", "Approved Budget")</f>
        <v>FY2025 Approved Budget</v>
      </c>
      <c r="D15" s="45" t="str">
        <f>_xlfn.CONCAT(C10, " ", "Expenses")</f>
        <v>FY2025 Expenses</v>
      </c>
      <c r="E15" s="106" t="str">
        <f>_xlfn.CONCAT(C10, " ", "Difference")</f>
        <v>FY2025 Difference</v>
      </c>
      <c r="F15" s="104"/>
    </row>
    <row r="16" spans="2:7">
      <c r="B16" s="42" t="s">
        <v>14</v>
      </c>
      <c r="C16" s="82">
        <f>'Operating Budget'!D6+'Operating Budget'!D13</f>
        <v>7619.04</v>
      </c>
      <c r="D16" s="105">
        <f>'Operating Budget'!E6+'Operating Budget'!E13</f>
        <v>0</v>
      </c>
      <c r="E16" s="107">
        <f>'Operating Budget'!F6+'Operating Budget'!F13</f>
        <v>7619.04</v>
      </c>
      <c r="F16" s="104"/>
    </row>
    <row r="17" spans="1:7">
      <c r="B17" s="42" t="s">
        <v>15</v>
      </c>
      <c r="C17" s="82">
        <f>'Operating Budget'!D7+'Operating Budget'!D14</f>
        <v>0</v>
      </c>
      <c r="D17" s="105">
        <f>'Operating Budget'!E7+'Operating Budget'!E14</f>
        <v>0</v>
      </c>
      <c r="E17" s="107">
        <f>'Operating Budget'!F7+'Operating Budget'!F14</f>
        <v>0</v>
      </c>
      <c r="F17" s="104"/>
    </row>
    <row r="18" spans="1:7">
      <c r="B18" s="42" t="s">
        <v>16</v>
      </c>
      <c r="C18" s="82">
        <f>'Operating Budget'!D8+'Operating Budget'!D15</f>
        <v>0</v>
      </c>
      <c r="D18" s="105">
        <f>'Operating Budget'!E8+'Operating Budget'!E15</f>
        <v>0</v>
      </c>
      <c r="E18" s="107">
        <f>'Operating Budget'!F8+'Operating Budget'!F15</f>
        <v>0</v>
      </c>
      <c r="F18" s="104"/>
    </row>
    <row r="19" spans="1:7">
      <c r="B19" s="42" t="s">
        <v>17</v>
      </c>
      <c r="C19" s="82">
        <f>'Operating Budget'!D9+'Operating Budget'!D16+'Operating Budget'!D20</f>
        <v>0</v>
      </c>
      <c r="D19" s="105">
        <f>'Operating Budget'!E9+'Operating Budget'!E16+'Operating Budget'!E20</f>
        <v>0</v>
      </c>
      <c r="E19" s="107">
        <f>'Operating Budget'!F9+'Operating Budget'!F16+'Operating Budget'!F20</f>
        <v>0</v>
      </c>
      <c r="F19" s="104"/>
    </row>
    <row r="20" spans="1:7">
      <c r="B20" s="42" t="s">
        <v>18</v>
      </c>
      <c r="C20" s="82">
        <f>'Operating Budget'!D26</f>
        <v>11472</v>
      </c>
      <c r="D20" s="105">
        <f>'Operating Budget'!E26</f>
        <v>17451.62</v>
      </c>
      <c r="E20" s="107">
        <f>'Operating Budget'!F26</f>
        <v>-5979.619999999999</v>
      </c>
      <c r="F20" s="104"/>
    </row>
    <row r="21" spans="1:7">
      <c r="B21" s="42" t="s">
        <v>19</v>
      </c>
      <c r="C21" s="82">
        <f>'Operating Budget'!D31</f>
        <v>0</v>
      </c>
      <c r="D21" s="105">
        <f>'Operating Budget'!E31</f>
        <v>0</v>
      </c>
      <c r="E21" s="107">
        <f>'Operating Budget'!F31</f>
        <v>0</v>
      </c>
      <c r="F21" s="104"/>
    </row>
    <row r="22" spans="1:7" ht="15.75" thickBot="1">
      <c r="B22" s="43" t="s">
        <v>20</v>
      </c>
      <c r="C22" s="82">
        <f>'Operating Budget'!D39</f>
        <v>0</v>
      </c>
      <c r="D22" s="105">
        <f>'Operating Budget'!E39</f>
        <v>0</v>
      </c>
      <c r="E22" s="107">
        <f>'Operating Budget'!F39</f>
        <v>0</v>
      </c>
      <c r="F22" s="104"/>
    </row>
    <row r="23" spans="1:7" ht="19.5" thickBot="1">
      <c r="A23" s="7"/>
      <c r="B23" s="108" t="s">
        <v>21</v>
      </c>
      <c r="C23" s="127">
        <f>'Operating Budget'!D49</f>
        <v>19100</v>
      </c>
      <c r="D23" s="127">
        <f>SUM(D16:D22)</f>
        <v>17451.62</v>
      </c>
      <c r="E23" s="128">
        <f>C23-D23</f>
        <v>1648.380000000001</v>
      </c>
      <c r="F23" s="64" t="str">
        <f>'Operating Budget'!H49</f>
        <v xml:space="preserve"> </v>
      </c>
      <c r="G23" s="117" t="str">
        <f>IF(F23="OVER APPROVED BUDGET","You appear to have spent outside of your approved budget. Any deficit in this project account is the responsibility of the department/project to fill, not that of the Campus Sustainability Fund. ", " ")</f>
        <v xml:space="preserve"> </v>
      </c>
    </row>
    <row r="24" spans="1:7" ht="15.75" thickBot="1">
      <c r="B24" s="7"/>
      <c r="C24" s="7"/>
      <c r="D24" s="7"/>
      <c r="E24" s="7"/>
    </row>
    <row r="25" spans="1:7" ht="19.5" thickBot="1">
      <c r="A25" s="7"/>
      <c r="B25" s="138" t="s">
        <v>22</v>
      </c>
      <c r="C25" s="133"/>
      <c r="D25" s="133"/>
      <c r="E25" s="139"/>
      <c r="F25" s="104"/>
    </row>
    <row r="26" spans="1:7">
      <c r="A26" s="7"/>
      <c r="B26" s="112" t="str">
        <f>_xlfn.CONCAT(C10, " ", "Additional Funding Source(s) &amp; Description(s)")</f>
        <v>FY2025 Additional Funding Source(s) &amp; Description(s)</v>
      </c>
      <c r="C26" s="76" t="str">
        <f>_xlfn.CONCAT(C10, " ", "Additional Funding Source(s) Budget")</f>
        <v>FY2025 Additional Funding Source(s) Budget</v>
      </c>
      <c r="D26" s="110" t="str">
        <f>_xlfn.CONCAT(C10, " ", "Additional Funding Expenses")</f>
        <v>FY2025 Additional Funding Expenses</v>
      </c>
      <c r="E26" s="46" t="str">
        <f>_xlfn.CONCAT(C10, " ", "Difference")</f>
        <v>FY2025 Difference</v>
      </c>
      <c r="F26" s="109"/>
    </row>
    <row r="27" spans="1:7">
      <c r="A27" s="7"/>
      <c r="B27" s="113"/>
      <c r="C27" s="129"/>
      <c r="D27" s="115"/>
      <c r="E27" s="52">
        <f>C27-D27</f>
        <v>0</v>
      </c>
      <c r="F27" s="104"/>
    </row>
    <row r="28" spans="1:7">
      <c r="A28" s="7"/>
      <c r="B28" s="113"/>
      <c r="C28" s="116"/>
      <c r="D28" s="115"/>
      <c r="E28" s="52">
        <f>B28-D28</f>
        <v>0</v>
      </c>
      <c r="F28" s="104"/>
    </row>
    <row r="29" spans="1:7">
      <c r="A29" s="7"/>
      <c r="B29" s="113"/>
      <c r="C29" s="116"/>
      <c r="D29" s="115"/>
      <c r="E29" s="52">
        <f>B29-D29</f>
        <v>0</v>
      </c>
      <c r="F29" s="104"/>
    </row>
    <row r="30" spans="1:7">
      <c r="A30" s="7"/>
      <c r="B30" s="113"/>
      <c r="C30" s="116"/>
      <c r="D30" s="115"/>
      <c r="E30" s="52">
        <f>B30-D30</f>
        <v>0</v>
      </c>
      <c r="F30" s="104"/>
    </row>
    <row r="31" spans="1:7">
      <c r="A31" s="7"/>
      <c r="B31" s="113"/>
      <c r="C31" s="116"/>
      <c r="D31" s="115"/>
      <c r="E31" s="52">
        <f>B31-D31</f>
        <v>0</v>
      </c>
      <c r="F31" s="104"/>
    </row>
    <row r="32" spans="1:7" ht="19.5" thickBot="1">
      <c r="A32" s="7"/>
      <c r="B32" s="114" t="s">
        <v>23</v>
      </c>
      <c r="C32" s="111">
        <f>SUM(C27:C31)</f>
        <v>0</v>
      </c>
      <c r="D32" s="100">
        <f>SUM(D27:D31)</f>
        <v>0</v>
      </c>
      <c r="E32" s="101">
        <f>SUM(E27:E31)</f>
        <v>0</v>
      </c>
      <c r="F32" s="104"/>
    </row>
    <row r="33" spans="2:7" ht="19.5" thickBot="1">
      <c r="B33" s="99"/>
      <c r="C33" s="102"/>
      <c r="D33" s="102"/>
      <c r="E33" s="102"/>
    </row>
    <row r="34" spans="2:7">
      <c r="B34" s="142" t="s">
        <v>24</v>
      </c>
      <c r="C34" s="120" t="str">
        <f>_xlfn.CONCAT(C10, " ", "Approved Project Budget")</f>
        <v>FY2025 Approved Project Budget</v>
      </c>
      <c r="D34" s="120" t="str">
        <f>_xlfn.CONCAT(C10," ","Expenses")</f>
        <v>FY2025 Expenses</v>
      </c>
      <c r="E34" s="123"/>
    </row>
    <row r="35" spans="2:7" s="7" customFormat="1" ht="15.75" thickBot="1">
      <c r="B35" s="143"/>
      <c r="C35" s="61">
        <f>SUM(C32,C23)</f>
        <v>19100</v>
      </c>
      <c r="D35" s="61">
        <f>D23+D32</f>
        <v>17451.62</v>
      </c>
      <c r="E35" s="124"/>
      <c r="F35" s="104"/>
    </row>
    <row r="36" spans="2:7" s="7" customFormat="1" ht="19.5" thickBot="1">
      <c r="B36" s="99"/>
      <c r="C36" s="103"/>
      <c r="D36" s="103"/>
      <c r="E36" s="103"/>
      <c r="F36" s="104"/>
    </row>
    <row r="37" spans="2:7" s="7" customFormat="1" ht="30">
      <c r="B37" s="142" t="s">
        <v>25</v>
      </c>
      <c r="C37" s="125" t="str">
        <f>_xlfn.CONCAT(C13, " ", "Approved Anticipated Percentage of Funds Provided by the CSF")</f>
        <v xml:space="preserve"> Approved Anticipated Percentage of Funds Provided by the CSF</v>
      </c>
      <c r="D37" s="126" t="str">
        <f>_xlfn.CONCAT(C13, " ", "Actual Percentage of Funds Provided by the CSF")</f>
        <v xml:space="preserve"> Actual Percentage of Funds Provided by the CSF</v>
      </c>
      <c r="E37" s="46" t="str">
        <f>_xlfn.CONCAT(C13, " ", "Difference")</f>
        <v xml:space="preserve"> Difference</v>
      </c>
      <c r="F37" s="104"/>
    </row>
    <row r="38" spans="2:7" s="7" customFormat="1" ht="15.75" thickBot="1">
      <c r="B38" s="143"/>
      <c r="C38" s="121">
        <f>C23/C35</f>
        <v>1</v>
      </c>
      <c r="D38" s="121">
        <f>D23/D35</f>
        <v>1</v>
      </c>
      <c r="E38" s="122">
        <f>C38-D38</f>
        <v>0</v>
      </c>
      <c r="F38" s="64" t="str">
        <f>IF(E38&lt;-10%,"ADDITIONAL FUNDING SOURCES UNDERUTILIZED"," ")</f>
        <v xml:space="preserve"> </v>
      </c>
      <c r="G38" s="117" t="str">
        <f>IF(F38="Additional Funding Sources Underutilized","You appear to have underspent this project's proposed additional funding sources by more than 10%. Misrepresenting additional funding sources may negatively impact future funding decisions.", " ")</f>
        <v xml:space="preserve"> </v>
      </c>
    </row>
  </sheetData>
  <protectedRanges>
    <protectedRange sqref="B28:E31 B27 D27:E27" name="Additional Funding Sources Summary"/>
  </protectedRanges>
  <mergeCells count="6">
    <mergeCell ref="B14:E14"/>
    <mergeCell ref="B2:G2"/>
    <mergeCell ref="B25:E25"/>
    <mergeCell ref="B4:C4"/>
    <mergeCell ref="B37:B38"/>
    <mergeCell ref="B34:B35"/>
  </mergeCells>
  <conditionalFormatting sqref="C35:G35 B36:G37 C38:G38 B39:G1048576 B1:G34">
    <cfRule type="cellIs" dxfId="4" priority="1" operator="lessThan">
      <formula>0</formula>
    </cfRule>
  </conditionalFormatting>
  <conditionalFormatting sqref="F23">
    <cfRule type="containsText" dxfId="3" priority="3" operator="containsText" text="OVER BUDGET">
      <formula>NOT(ISERROR(SEARCH("OVER BUDGET",F23)))</formula>
    </cfRule>
  </conditionalFormatting>
  <conditionalFormatting sqref="F38">
    <cfRule type="containsText" dxfId="2" priority="2" operator="containsText" text="OVER BUDGET">
      <formula>NOT(ISERROR(SEARCH("OVER BUDGET",F38)))</formula>
    </cfRule>
  </conditionalFormatting>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59"/>
  <sheetViews>
    <sheetView tabSelected="1" topLeftCell="A36" zoomScale="110" zoomScaleNormal="110" workbookViewId="0">
      <selection activeCell="H23" sqref="H23"/>
    </sheetView>
  </sheetViews>
  <sheetFormatPr defaultColWidth="12.625" defaultRowHeight="15"/>
  <cols>
    <col min="1" max="1" width="3.125" style="1" customWidth="1"/>
    <col min="2" max="2" width="33.25" style="1" customWidth="1"/>
    <col min="3" max="3" width="45.75" style="1" bestFit="1" customWidth="1"/>
    <col min="4" max="6" width="20.625" style="1" customWidth="1"/>
    <col min="7" max="7" width="53.875" style="55" customWidth="1"/>
    <col min="8" max="8" width="22.375" style="55" customWidth="1"/>
    <col min="9" max="9" width="63.875" style="1" customWidth="1"/>
    <col min="10" max="25" width="7.625" style="1" customWidth="1"/>
    <col min="26" max="16384" width="12.625" style="1"/>
  </cols>
  <sheetData>
    <row r="1" spans="1:9" ht="15.75" thickBot="1"/>
    <row r="2" spans="1:9" ht="27" thickBot="1">
      <c r="B2" s="163" t="str">
        <f>_xlfn.CONCAT("Campus Sustainability Fund - Approved Operating Budget for", " ",'Project Information Summary'!C5)</f>
        <v>Campus Sustainability Fund - Approved Operating Budget for Native Plant Gardens</v>
      </c>
      <c r="C2" s="164"/>
      <c r="D2" s="164"/>
      <c r="E2" s="164"/>
      <c r="F2" s="164"/>
      <c r="G2" s="165"/>
    </row>
    <row r="3" spans="1:9" ht="15.75" thickBot="1">
      <c r="B3" s="3"/>
      <c r="C3" s="4"/>
      <c r="D3" s="4"/>
      <c r="E3" s="4"/>
      <c r="F3" s="4"/>
      <c r="G3" s="85"/>
    </row>
    <row r="4" spans="1:9" ht="19.5" thickBot="1">
      <c r="B4" s="151" t="s">
        <v>26</v>
      </c>
      <c r="C4" s="152"/>
      <c r="D4" s="152"/>
      <c r="E4" s="152"/>
      <c r="F4" s="152"/>
      <c r="G4" s="153"/>
    </row>
    <row r="5" spans="1:9">
      <c r="A5" s="7"/>
      <c r="B5" s="5" t="s">
        <v>27</v>
      </c>
      <c r="C5" s="6" t="s">
        <v>28</v>
      </c>
      <c r="D5" s="44" t="str">
        <f>'Project Information Summary'!C15</f>
        <v>FY2025 Approved Budget</v>
      </c>
      <c r="E5" s="45" t="str">
        <f>'Project Information Summary'!D15</f>
        <v>FY2025 Expenses</v>
      </c>
      <c r="F5" s="46" t="str">
        <f>'Project Information Summary'!E15</f>
        <v>FY2025 Difference</v>
      </c>
      <c r="G5" s="86" t="s">
        <v>29</v>
      </c>
    </row>
    <row r="6" spans="1:9" ht="15" customHeight="1">
      <c r="B6" s="8" t="s">
        <v>30</v>
      </c>
      <c r="C6" s="77" t="s">
        <v>31</v>
      </c>
      <c r="D6" s="50">
        <v>5772</v>
      </c>
      <c r="E6" s="66"/>
      <c r="F6" s="37">
        <f>D6-E6</f>
        <v>5772</v>
      </c>
      <c r="G6" s="87" t="s">
        <v>32</v>
      </c>
      <c r="H6" s="64"/>
      <c r="I6" s="56"/>
    </row>
    <row r="7" spans="1:9">
      <c r="B7" s="8" t="s">
        <v>30</v>
      </c>
      <c r="C7" s="77" t="s">
        <v>33</v>
      </c>
      <c r="D7" s="50"/>
      <c r="E7" s="66"/>
      <c r="F7" s="37">
        <f>D7-E7</f>
        <v>0</v>
      </c>
      <c r="G7" s="87"/>
      <c r="H7" s="64"/>
      <c r="I7" s="56"/>
    </row>
    <row r="8" spans="1:9">
      <c r="B8" s="8" t="s">
        <v>30</v>
      </c>
      <c r="C8" s="77" t="s">
        <v>34</v>
      </c>
      <c r="D8" s="50"/>
      <c r="E8" s="66"/>
      <c r="F8" s="37">
        <f>D8-E8</f>
        <v>0</v>
      </c>
      <c r="G8" s="87"/>
      <c r="H8" s="64"/>
      <c r="I8" s="56"/>
    </row>
    <row r="9" spans="1:9" ht="15.75" thickBot="1">
      <c r="B9" s="10" t="s">
        <v>30</v>
      </c>
      <c r="C9" s="78" t="s">
        <v>35</v>
      </c>
      <c r="D9" s="51"/>
      <c r="E9" s="67"/>
      <c r="F9" s="38">
        <f>D9-E9</f>
        <v>0</v>
      </c>
      <c r="G9" s="87"/>
      <c r="H9" s="64"/>
      <c r="I9" s="56"/>
    </row>
    <row r="10" spans="1:9" ht="19.5" thickBot="1">
      <c r="B10" s="154" t="s">
        <v>36</v>
      </c>
      <c r="C10" s="167"/>
      <c r="D10" s="12">
        <f>SUM(D6:D9)</f>
        <v>5772</v>
      </c>
      <c r="E10" s="13">
        <f>SUM(E6:E9)</f>
        <v>0</v>
      </c>
      <c r="F10" s="79">
        <f>D10-E10</f>
        <v>5772</v>
      </c>
      <c r="G10" s="88"/>
      <c r="H10" s="64" t="str">
        <f>IF(F10&lt;0,"OVER APPROVED BUDGET"," ")</f>
        <v xml:space="preserve"> </v>
      </c>
      <c r="I10" s="117" t="str">
        <f>IF(H10="OVER APPROVED BUDGET","You appear to have spent outside of your approved budget. If you did not receive an approved Project Alteration Request (PAR), you have violated the Letter of Agreement and will be barred from applying for additional funding for one year. ", " ")</f>
        <v xml:space="preserve"> </v>
      </c>
    </row>
    <row r="11" spans="1:9" ht="15.75" thickBot="1">
      <c r="A11" s="7"/>
      <c r="B11" s="14"/>
      <c r="C11" s="15"/>
      <c r="D11" s="15"/>
      <c r="E11" s="15"/>
      <c r="F11" s="15"/>
      <c r="G11" s="89"/>
      <c r="H11" s="64"/>
      <c r="I11" s="56"/>
    </row>
    <row r="12" spans="1:9">
      <c r="A12" s="7"/>
      <c r="B12" s="5" t="s">
        <v>27</v>
      </c>
      <c r="C12" s="6" t="s">
        <v>28</v>
      </c>
      <c r="D12" s="16" t="str">
        <f>$D$5</f>
        <v>FY2025 Approved Budget</v>
      </c>
      <c r="E12" s="2" t="str">
        <f>$E$5</f>
        <v>FY2025 Expenses</v>
      </c>
      <c r="F12" s="17" t="str">
        <f>$F$5</f>
        <v>FY2025 Difference</v>
      </c>
      <c r="G12" s="86" t="s">
        <v>29</v>
      </c>
      <c r="H12" s="64"/>
      <c r="I12" s="56"/>
    </row>
    <row r="13" spans="1:9">
      <c r="B13" s="8" t="s">
        <v>37</v>
      </c>
      <c r="C13" s="9" t="s">
        <v>38</v>
      </c>
      <c r="D13" s="68">
        <v>1847.04</v>
      </c>
      <c r="E13" s="69"/>
      <c r="F13" s="37">
        <f>D13-E13</f>
        <v>1847.04</v>
      </c>
      <c r="G13" s="87" t="s">
        <v>39</v>
      </c>
      <c r="H13" s="64"/>
      <c r="I13" s="56"/>
    </row>
    <row r="14" spans="1:9">
      <c r="B14" s="8" t="s">
        <v>37</v>
      </c>
      <c r="C14" s="9" t="s">
        <v>40</v>
      </c>
      <c r="D14" s="68"/>
      <c r="E14" s="69"/>
      <c r="F14" s="37">
        <f>D14-E14</f>
        <v>0</v>
      </c>
      <c r="G14" s="87"/>
      <c r="H14" s="64"/>
      <c r="I14" s="56"/>
    </row>
    <row r="15" spans="1:9">
      <c r="B15" s="8" t="s">
        <v>37</v>
      </c>
      <c r="C15" s="9" t="s">
        <v>41</v>
      </c>
      <c r="D15" s="68"/>
      <c r="E15" s="69"/>
      <c r="F15" s="37">
        <f>D15-E15</f>
        <v>0</v>
      </c>
      <c r="G15" s="87"/>
      <c r="H15" s="64"/>
      <c r="I15" s="56"/>
    </row>
    <row r="16" spans="1:9" ht="15.75" thickBot="1">
      <c r="B16" s="10" t="s">
        <v>37</v>
      </c>
      <c r="C16" s="11" t="s">
        <v>42</v>
      </c>
      <c r="D16" s="70"/>
      <c r="E16" s="71"/>
      <c r="F16" s="38">
        <f>D16-E16</f>
        <v>0</v>
      </c>
      <c r="G16" s="87"/>
      <c r="H16" s="64"/>
      <c r="I16" s="56"/>
    </row>
    <row r="17" spans="1:9" ht="20.25" thickTop="1" thickBot="1">
      <c r="B17" s="154" t="s">
        <v>43</v>
      </c>
      <c r="C17" s="155"/>
      <c r="D17" s="18">
        <f>SUM(D13:D16)</f>
        <v>1847.04</v>
      </c>
      <c r="E17" s="19">
        <f>SUM(E13:E16)</f>
        <v>0</v>
      </c>
      <c r="F17" s="49">
        <f>D17-E17</f>
        <v>1847.04</v>
      </c>
      <c r="G17" s="90"/>
      <c r="H17" s="64" t="str">
        <f>IF(F17&lt;0,"OVER APPROVED BUDGET"," ")</f>
        <v xml:space="preserve"> </v>
      </c>
      <c r="I17" s="117" t="str">
        <f>IF(H17="OVER APPROVED BUDGET","You appear to have spent outside of your approved budget. If you did not receive an approved Project Alteration Request (PAR), you have violated the Letter of Agreement and will be barred from applying for additional funding for one year. ", " ")</f>
        <v xml:space="preserve"> </v>
      </c>
    </row>
    <row r="18" spans="1:9" ht="15.75" thickBot="1">
      <c r="A18" s="7"/>
      <c r="B18" s="14"/>
      <c r="C18" s="15"/>
      <c r="D18" s="15"/>
      <c r="E18" s="15"/>
      <c r="F18" s="15"/>
      <c r="G18" s="89"/>
      <c r="H18" s="64"/>
      <c r="I18" s="56"/>
    </row>
    <row r="19" spans="1:9">
      <c r="A19" s="7"/>
      <c r="B19" s="5" t="s">
        <v>27</v>
      </c>
      <c r="C19" s="6" t="s">
        <v>28</v>
      </c>
      <c r="D19" s="44" t="str">
        <f>$D$5</f>
        <v>FY2025 Approved Budget</v>
      </c>
      <c r="E19" s="45" t="str">
        <f>$E$5</f>
        <v>FY2025 Expenses</v>
      </c>
      <c r="F19" s="46" t="str">
        <f>$F$5</f>
        <v>FY2025 Difference</v>
      </c>
      <c r="G19" s="86" t="s">
        <v>29</v>
      </c>
      <c r="H19" s="64"/>
      <c r="I19" s="56"/>
    </row>
    <row r="20" spans="1:9" ht="15.75" thickBot="1">
      <c r="B20" s="21" t="s">
        <v>44</v>
      </c>
      <c r="C20" s="22" t="s">
        <v>44</v>
      </c>
      <c r="D20" s="70"/>
      <c r="E20" s="71"/>
      <c r="F20" s="38">
        <f>D20-E20</f>
        <v>0</v>
      </c>
      <c r="G20" s="87"/>
      <c r="H20" s="64"/>
      <c r="I20" s="56"/>
    </row>
    <row r="21" spans="1:9" ht="19.5" thickBot="1">
      <c r="B21" s="149" t="s">
        <v>45</v>
      </c>
      <c r="C21" s="150"/>
      <c r="D21" s="12">
        <f>D20</f>
        <v>0</v>
      </c>
      <c r="E21" s="13">
        <f>E20</f>
        <v>0</v>
      </c>
      <c r="F21" s="79">
        <f>D21-E21</f>
        <v>0</v>
      </c>
      <c r="G21" s="90"/>
      <c r="H21" s="64" t="str">
        <f>IF(F21&lt;0,"OVER APPROVED BUDGET"," ")</f>
        <v xml:space="preserve"> </v>
      </c>
      <c r="I21" s="56" t="str">
        <f>IF(H21="OVER APPROVED BUDGET","You appear to have spent outside of your approved budget. If you did not receive an approved Project Alteration Request (PAR), you have violated the Letter of Agreement and will be barred from applying for additional funding for one year. ", " ")</f>
        <v xml:space="preserve"> </v>
      </c>
    </row>
    <row r="22" spans="1:9" ht="15.75" thickBot="1">
      <c r="B22" s="23"/>
      <c r="C22" s="24"/>
      <c r="D22" s="25"/>
      <c r="E22" s="25"/>
      <c r="F22" s="25"/>
      <c r="G22" s="91"/>
      <c r="H22" s="64" t="str">
        <f>IF(F22&lt;0,"OVER APPROVED BUDGET"," ")</f>
        <v xml:space="preserve"> </v>
      </c>
      <c r="I22" s="56" t="str">
        <f>IF(H22="OVER APPROVED BUDGET","You have spent outside of your approved budget. You will either need to submit a Project Alteration Request or use departmental funds to cover the difference.", " ")</f>
        <v xml:space="preserve"> </v>
      </c>
    </row>
    <row r="23" spans="1:9" ht="19.5" thickBot="1">
      <c r="B23" s="151" t="s">
        <v>46</v>
      </c>
      <c r="C23" s="152"/>
      <c r="D23" s="152"/>
      <c r="E23" s="152"/>
      <c r="F23" s="152"/>
      <c r="G23" s="153"/>
      <c r="H23" s="64" t="str">
        <f>IF(F23&lt;0,"OVER APPROVED BUDGET"," ")</f>
        <v xml:space="preserve"> </v>
      </c>
      <c r="I23" s="56" t="str">
        <f>IF(H23="OVER APPROVED BUDGET","You have spent outside of your approved budget. You will either need to submit a Project Alteration Request or use departmental funds to cover the difference.", " ")</f>
        <v xml:space="preserve"> </v>
      </c>
    </row>
    <row r="24" spans="1:9">
      <c r="A24" s="7"/>
      <c r="B24" s="5" t="s">
        <v>47</v>
      </c>
      <c r="C24" s="57" t="s">
        <v>28</v>
      </c>
      <c r="D24" s="44" t="str">
        <f>$D$5</f>
        <v>FY2025 Approved Budget</v>
      </c>
      <c r="E24" s="45" t="str">
        <f>$E$5</f>
        <v>FY2025 Expenses</v>
      </c>
      <c r="F24" s="46" t="str">
        <f>$F$5</f>
        <v>FY2025 Difference</v>
      </c>
      <c r="G24" s="86" t="s">
        <v>29</v>
      </c>
      <c r="H24" s="64" t="str">
        <f>IF(F24&lt;0,"OVER APPROVED BUDGET"," ")</f>
        <v xml:space="preserve"> </v>
      </c>
      <c r="I24" s="56" t="str">
        <f>IF(H24="OVER APPROVED BUDGET","You have spent outside of your approved budget. You will either need to submit a Project Alteration Request or use departmental funds to cover the difference.", " ")</f>
        <v xml:space="preserve"> </v>
      </c>
    </row>
    <row r="25" spans="1:9" ht="30.75">
      <c r="B25" s="8" t="s">
        <v>48</v>
      </c>
      <c r="C25" s="9"/>
      <c r="D25" s="80">
        <v>11472</v>
      </c>
      <c r="E25" s="130">
        <v>17451.62</v>
      </c>
      <c r="F25" s="52">
        <f>D25-E25</f>
        <v>-5979.619999999999</v>
      </c>
      <c r="G25" s="87" t="s">
        <v>49</v>
      </c>
      <c r="H25" s="64"/>
      <c r="I25" s="56"/>
    </row>
    <row r="26" spans="1:9" ht="18.75">
      <c r="B26" s="149" t="s">
        <v>50</v>
      </c>
      <c r="C26" s="166"/>
      <c r="D26" s="18">
        <f>SUM(D25:D25)</f>
        <v>11472</v>
      </c>
      <c r="E26" s="19">
        <f>SUM(E25:E25)</f>
        <v>17451.62</v>
      </c>
      <c r="F26" s="20">
        <f>SUM(F25:F25)</f>
        <v>-5979.619999999999</v>
      </c>
      <c r="G26" s="90"/>
      <c r="H26" s="64"/>
      <c r="I26" s="117"/>
    </row>
    <row r="27" spans="1:9" ht="15.75" thickBot="1">
      <c r="B27" s="23"/>
      <c r="C27" s="24"/>
      <c r="D27" s="25"/>
      <c r="E27" s="25"/>
      <c r="F27" s="25"/>
      <c r="G27" s="91"/>
      <c r="H27" s="64"/>
      <c r="I27" s="56"/>
    </row>
    <row r="28" spans="1:9" ht="19.5" thickBot="1">
      <c r="B28" s="151" t="s">
        <v>51</v>
      </c>
      <c r="C28" s="152"/>
      <c r="D28" s="152"/>
      <c r="E28" s="152"/>
      <c r="F28" s="152"/>
      <c r="G28" s="153"/>
      <c r="H28" s="64"/>
      <c r="I28" s="56"/>
    </row>
    <row r="29" spans="1:9">
      <c r="A29" s="7"/>
      <c r="B29" s="5" t="s">
        <v>52</v>
      </c>
      <c r="C29" s="6" t="s">
        <v>28</v>
      </c>
      <c r="D29" s="44" t="str">
        <f>$D$5</f>
        <v>FY2025 Approved Budget</v>
      </c>
      <c r="E29" s="45" t="str">
        <f>$E$5</f>
        <v>FY2025 Expenses</v>
      </c>
      <c r="F29" s="46" t="str">
        <f>$F$5</f>
        <v>FY2025 Difference</v>
      </c>
      <c r="G29" s="86" t="s">
        <v>29</v>
      </c>
      <c r="H29" s="64"/>
      <c r="I29" s="56"/>
    </row>
    <row r="30" spans="1:9" ht="15.75" thickBot="1">
      <c r="B30" s="8" t="s">
        <v>51</v>
      </c>
      <c r="C30" s="9"/>
      <c r="D30" s="50"/>
      <c r="E30" s="66"/>
      <c r="F30" s="52">
        <f>D30-E30</f>
        <v>0</v>
      </c>
      <c r="G30" s="92"/>
      <c r="H30" s="64"/>
      <c r="I30" s="56"/>
    </row>
    <row r="31" spans="1:9" ht="20.25" thickTop="1" thickBot="1">
      <c r="B31" s="154" t="s">
        <v>53</v>
      </c>
      <c r="C31" s="155"/>
      <c r="D31" s="18">
        <f>SUM(D30:D30)</f>
        <v>0</v>
      </c>
      <c r="E31" s="19">
        <f>SUM(E30:E30)</f>
        <v>0</v>
      </c>
      <c r="F31" s="20">
        <f>D31-E31</f>
        <v>0</v>
      </c>
      <c r="G31" s="90"/>
      <c r="H31" s="64" t="str">
        <f>IF(F31&lt;0,"OVER APPROVED BUDGET"," ")</f>
        <v xml:space="preserve"> </v>
      </c>
      <c r="I31" s="117" t="str">
        <f>IF(H31="OVER APPROVED BUDGET","You appear to have spent outside of your approved budget. If you did not receive an approved Project Alteration Request (PAR), you have violated the Letter of Agreement and will be barred from applying for additional funding for one year. ", " ")</f>
        <v xml:space="preserve"> </v>
      </c>
    </row>
    <row r="32" spans="1:9" ht="15.75" thickBot="1">
      <c r="B32" s="26"/>
      <c r="C32" s="27"/>
      <c r="D32" s="15"/>
      <c r="E32" s="15"/>
      <c r="F32" s="15"/>
      <c r="G32" s="89"/>
      <c r="H32" s="64"/>
      <c r="I32" s="56"/>
    </row>
    <row r="33" spans="1:9" ht="19.5" thickBot="1">
      <c r="B33" s="151" t="s">
        <v>54</v>
      </c>
      <c r="C33" s="152"/>
      <c r="D33" s="152"/>
      <c r="E33" s="152"/>
      <c r="F33" s="152"/>
      <c r="G33" s="153"/>
      <c r="H33" s="64"/>
      <c r="I33" s="56"/>
    </row>
    <row r="34" spans="1:9">
      <c r="A34" s="7"/>
      <c r="B34" s="5" t="s">
        <v>52</v>
      </c>
      <c r="C34" s="6" t="s">
        <v>28</v>
      </c>
      <c r="D34" s="44" t="str">
        <f>$D$5</f>
        <v>FY2025 Approved Budget</v>
      </c>
      <c r="E34" s="45" t="str">
        <f>$E$5</f>
        <v>FY2025 Expenses</v>
      </c>
      <c r="F34" s="46" t="str">
        <f>$F$5</f>
        <v>FY2025 Difference</v>
      </c>
      <c r="G34" s="86" t="s">
        <v>29</v>
      </c>
      <c r="H34" s="64"/>
      <c r="I34" s="56"/>
    </row>
    <row r="35" spans="1:9">
      <c r="B35" s="8" t="s">
        <v>55</v>
      </c>
      <c r="C35" s="72"/>
      <c r="D35" s="50"/>
      <c r="E35" s="66"/>
      <c r="F35" s="52">
        <f>D35-E35</f>
        <v>0</v>
      </c>
      <c r="G35" s="93"/>
      <c r="H35" s="64"/>
      <c r="I35" s="56"/>
    </row>
    <row r="36" spans="1:9">
      <c r="B36" s="8" t="s">
        <v>56</v>
      </c>
      <c r="C36" s="72"/>
      <c r="D36" s="50"/>
      <c r="E36" s="66"/>
      <c r="F36" s="52">
        <f>D36-E36</f>
        <v>0</v>
      </c>
      <c r="G36" s="93"/>
      <c r="H36" s="64"/>
      <c r="I36" s="56"/>
    </row>
    <row r="37" spans="1:9">
      <c r="B37" s="48" t="s">
        <v>57</v>
      </c>
      <c r="C37" s="73"/>
      <c r="D37" s="54"/>
      <c r="E37" s="74"/>
      <c r="F37" s="52">
        <f>D37-E37</f>
        <v>0</v>
      </c>
      <c r="G37" s="93"/>
      <c r="H37" s="64"/>
      <c r="I37" s="56"/>
    </row>
    <row r="38" spans="1:9" ht="15.75" thickBot="1">
      <c r="B38" s="10" t="s">
        <v>58</v>
      </c>
      <c r="C38" s="75"/>
      <c r="D38" s="51"/>
      <c r="E38" s="67"/>
      <c r="F38" s="53">
        <f>D38-E38</f>
        <v>0</v>
      </c>
      <c r="G38" s="93"/>
      <c r="H38" s="64"/>
      <c r="I38" s="56"/>
    </row>
    <row r="39" spans="1:9" ht="20.25" thickTop="1" thickBot="1">
      <c r="B39" s="149" t="s">
        <v>59</v>
      </c>
      <c r="C39" s="150"/>
      <c r="D39" s="18">
        <f>SUM(D35:D38)</f>
        <v>0</v>
      </c>
      <c r="E39" s="19">
        <f>SUM(E35:E38)</f>
        <v>0</v>
      </c>
      <c r="F39" s="20">
        <f>D39-E39</f>
        <v>0</v>
      </c>
      <c r="G39" s="90"/>
      <c r="H39" s="64" t="str">
        <f>IF(F39&lt;0,"OVER APPROVED BUDGET"," ")</f>
        <v xml:space="preserve"> </v>
      </c>
      <c r="I39" s="117" t="str">
        <f>IF(H39="OVER APPROVED BUDGET","You appear to have spent outside of your approved budget. If you did not receive an approved Project Alteration Request (PAR), you have violated the Letter of Agreement and will be barred from applying for additional funding for one year. ", " ")</f>
        <v xml:space="preserve"> </v>
      </c>
    </row>
    <row r="40" spans="1:9" ht="15.75" thickBot="1">
      <c r="B40" s="23"/>
      <c r="C40" s="24"/>
      <c r="D40" s="25"/>
      <c r="E40" s="25"/>
      <c r="F40" s="25"/>
      <c r="G40" s="91"/>
      <c r="H40" s="64"/>
      <c r="I40" s="56"/>
    </row>
    <row r="41" spans="1:9" ht="19.5" thickBot="1">
      <c r="B41" s="156" t="s">
        <v>60</v>
      </c>
      <c r="C41" s="157"/>
      <c r="D41" s="157"/>
      <c r="E41" s="157"/>
      <c r="F41" s="157"/>
      <c r="G41" s="158"/>
      <c r="H41" s="64"/>
      <c r="I41" s="56"/>
    </row>
    <row r="42" spans="1:9">
      <c r="A42" s="7"/>
      <c r="B42" s="14"/>
      <c r="C42" s="15"/>
      <c r="D42" s="44" t="str">
        <f>$D$5</f>
        <v>FY2025 Approved Budget</v>
      </c>
      <c r="E42" s="45" t="str">
        <f>$E$5</f>
        <v>FY2025 Expenses</v>
      </c>
      <c r="F42" s="46" t="str">
        <f>$F$5</f>
        <v>FY2025 Difference</v>
      </c>
      <c r="G42" s="86" t="s">
        <v>29</v>
      </c>
      <c r="H42" s="64"/>
      <c r="I42" s="56"/>
    </row>
    <row r="43" spans="1:9" ht="19.5" thickBot="1">
      <c r="B43" s="154" t="s">
        <v>61</v>
      </c>
      <c r="C43" s="155"/>
      <c r="D43" s="35">
        <f>SUM(D10,D17,D21,D26,D31,D39,)</f>
        <v>19091.04</v>
      </c>
      <c r="E43" s="36">
        <f>SUM(E10,E17,E21,E26,E31,E39,)</f>
        <v>17451.62</v>
      </c>
      <c r="F43" s="60">
        <f>D43-E43</f>
        <v>1639.4200000000019</v>
      </c>
      <c r="G43" s="90"/>
      <c r="H43" s="64" t="str">
        <f>IF(F43&lt;0,"OVER APPROVED BUDGET"," ")</f>
        <v xml:space="preserve"> </v>
      </c>
      <c r="I43" s="117" t="str">
        <f>IF(H43="OVER APPROVED BUDGET","You appear to have spent outside of your approved budget. If you did not receive an approved Project Alteration Request (PAR), you have violated the Letter of Agreement and will be barred from applying for additional funding for one year. ", " ")</f>
        <v xml:space="preserve"> </v>
      </c>
    </row>
    <row r="44" spans="1:9" ht="15.75" thickBot="1">
      <c r="B44" s="23"/>
      <c r="C44" s="24"/>
      <c r="D44" s="25"/>
      <c r="E44" s="25"/>
      <c r="F44" s="25"/>
      <c r="G44" s="94"/>
      <c r="H44" s="64"/>
      <c r="I44" s="56"/>
    </row>
    <row r="45" spans="1:9">
      <c r="B45" s="14"/>
      <c r="C45" s="15"/>
      <c r="D45" s="28"/>
      <c r="E45" s="28"/>
      <c r="F45" s="28"/>
      <c r="G45" s="95"/>
      <c r="H45" s="64"/>
      <c r="I45" s="56"/>
    </row>
    <row r="46" spans="1:9" ht="15.75" thickBot="1">
      <c r="B46" s="29"/>
      <c r="C46" s="25"/>
      <c r="D46" s="25"/>
      <c r="E46" s="25"/>
      <c r="F46" s="25"/>
      <c r="G46" s="91"/>
      <c r="H46" s="64"/>
      <c r="I46" s="56"/>
    </row>
    <row r="47" spans="1:9" s="31" customFormat="1" ht="27" thickBot="1">
      <c r="A47" s="30"/>
      <c r="B47" s="159" t="str">
        <f>_xlfn.CONCAT('Project Information Summary'!C10, " ", "Budget Summary")</f>
        <v>FY2025 Budget Summary</v>
      </c>
      <c r="C47" s="160"/>
      <c r="D47" s="161"/>
      <c r="E47" s="161"/>
      <c r="F47" s="161"/>
      <c r="G47" s="162"/>
      <c r="H47" s="64"/>
      <c r="I47" s="56"/>
    </row>
    <row r="48" spans="1:9">
      <c r="B48" s="14"/>
      <c r="C48" s="15"/>
      <c r="D48" s="44" t="str">
        <f>$D$5</f>
        <v>FY2025 Approved Budget</v>
      </c>
      <c r="E48" s="45" t="str">
        <f>$E$5</f>
        <v>FY2025 Expenses</v>
      </c>
      <c r="F48" s="46" t="str">
        <f>$F$5</f>
        <v>FY2025 Difference</v>
      </c>
      <c r="G48" s="86" t="s">
        <v>29</v>
      </c>
      <c r="H48" s="64"/>
      <c r="I48" s="56"/>
    </row>
    <row r="49" spans="2:9" ht="26.25">
      <c r="B49" s="144" t="s">
        <v>62</v>
      </c>
      <c r="C49" s="145"/>
      <c r="D49" s="58">
        <f>ROUNDUP(D43,-2)</f>
        <v>19100</v>
      </c>
      <c r="E49" s="36">
        <f>E43</f>
        <v>17451.62</v>
      </c>
      <c r="F49" s="59">
        <f>D49-E49</f>
        <v>1648.380000000001</v>
      </c>
      <c r="G49" s="90" t="s">
        <v>63</v>
      </c>
      <c r="H49" s="64" t="str">
        <f>IF(F49&lt;0,"OVER APPROVED BUDGET"," ")</f>
        <v xml:space="preserve"> </v>
      </c>
      <c r="I49" s="117" t="str">
        <f>IF(H49="OVER APPROVED BUDGET","You appear to have spent outside of your approved budget. Any deficit in this project account is the responsibility of the department/project to fill, not that of the Campus Sustainability Fund. ", " ")</f>
        <v xml:space="preserve"> </v>
      </c>
    </row>
    <row r="50" spans="2:9">
      <c r="B50" s="14"/>
      <c r="C50" s="15"/>
      <c r="D50" s="28"/>
      <c r="E50" s="28"/>
      <c r="F50" s="28"/>
      <c r="G50" s="95"/>
      <c r="H50" s="64"/>
      <c r="I50" s="56"/>
    </row>
    <row r="51" spans="2:9" ht="15.75" thickBot="1">
      <c r="B51" s="29"/>
      <c r="C51" s="25"/>
      <c r="D51" s="25"/>
      <c r="E51" s="25"/>
      <c r="F51" s="25"/>
      <c r="G51" s="91"/>
      <c r="H51" s="64"/>
      <c r="I51" s="56"/>
    </row>
    <row r="52" spans="2:9" ht="27" thickBot="1">
      <c r="B52" s="159" t="s">
        <v>64</v>
      </c>
      <c r="C52" s="160"/>
      <c r="D52" s="160"/>
      <c r="E52" s="160"/>
      <c r="F52" s="160"/>
      <c r="G52" s="162"/>
      <c r="H52" s="64"/>
      <c r="I52" s="56"/>
    </row>
    <row r="53" spans="2:9">
      <c r="B53" s="14"/>
      <c r="C53" s="15"/>
      <c r="D53" s="146" t="str">
        <f>'Project Information Summary'!C10</f>
        <v>FY2025</v>
      </c>
      <c r="E53" s="147"/>
      <c r="F53" s="148"/>
      <c r="G53" s="96" t="s">
        <v>29</v>
      </c>
      <c r="H53" s="64"/>
      <c r="I53" s="56"/>
    </row>
    <row r="54" spans="2:9" ht="27" thickBot="1">
      <c r="B54" s="144" t="s">
        <v>65</v>
      </c>
      <c r="C54" s="145"/>
      <c r="D54" s="63"/>
      <c r="E54" s="62">
        <f>IF(F49&lt;0,0,F49)</f>
        <v>1648.380000000001</v>
      </c>
      <c r="F54" s="81"/>
      <c r="G54" s="97"/>
      <c r="H54" s="64" t="str">
        <f>IF(E54&gt;F49,"OVER APPROVED BUDGET"," ")</f>
        <v xml:space="preserve"> </v>
      </c>
      <c r="I54" s="117" t="str">
        <f>IF(H54="OVER APPROVED BUDGET","You appear to have spent outside of your approved budget. If you did not receive an approved Project Alteration Request (PAR), you have violated the Letter of Agreement and will be barred from applying for additional funding for one year. ", " ")</f>
        <v xml:space="preserve"> </v>
      </c>
    </row>
    <row r="55" spans="2:9" ht="30" customHeight="1">
      <c r="B55" s="32"/>
      <c r="C55" s="33"/>
      <c r="D55" s="34"/>
      <c r="E55" s="34"/>
      <c r="F55" s="34"/>
      <c r="G55" s="98"/>
      <c r="H55" s="65" t="str">
        <f>IF(E54=F49,"UNDER APPROVED BUDGET"," ")</f>
        <v>UNDER APPROVED BUDGET</v>
      </c>
      <c r="I55" s="117"/>
    </row>
    <row r="56" spans="2:9">
      <c r="B56" s="32"/>
      <c r="C56" s="33"/>
      <c r="D56" s="34"/>
      <c r="E56" s="34"/>
      <c r="F56" s="34"/>
      <c r="G56" s="98"/>
    </row>
    <row r="57" spans="2:9">
      <c r="B57" s="32"/>
      <c r="C57" s="33"/>
      <c r="D57" s="34"/>
      <c r="E57" s="34"/>
      <c r="F57" s="34"/>
      <c r="G57" s="98"/>
    </row>
    <row r="58" spans="2:9">
      <c r="B58" s="32"/>
      <c r="C58" s="33"/>
      <c r="D58" s="34"/>
      <c r="E58" s="34"/>
      <c r="F58" s="34"/>
      <c r="G58" s="98"/>
    </row>
    <row r="59" spans="2:9">
      <c r="B59" s="33"/>
      <c r="C59" s="33"/>
      <c r="D59" s="34"/>
      <c r="E59" s="34"/>
      <c r="F59" s="34"/>
      <c r="G59" s="98"/>
    </row>
  </sheetData>
  <protectedRanges>
    <protectedRange sqref="C35:E38" name="Travel"/>
    <protectedRange sqref="C30:F30 F35:F38" name="Capital Equipment"/>
    <protectedRange sqref="C25:F25" name="Supplies"/>
    <protectedRange sqref="G6:G10 G13:G17 G20:G21 G43 G49 G54 G25:G26 G30:G31 G35:G39" name="Notes"/>
  </protectedRanges>
  <mergeCells count="18">
    <mergeCell ref="B2:G2"/>
    <mergeCell ref="B4:G4"/>
    <mergeCell ref="B26:C26"/>
    <mergeCell ref="B17:C17"/>
    <mergeCell ref="B23:G23"/>
    <mergeCell ref="B21:C21"/>
    <mergeCell ref="B10:C10"/>
    <mergeCell ref="B54:C54"/>
    <mergeCell ref="D53:F53"/>
    <mergeCell ref="B39:C39"/>
    <mergeCell ref="B28:G28"/>
    <mergeCell ref="B31:C31"/>
    <mergeCell ref="B33:G33"/>
    <mergeCell ref="B41:G41"/>
    <mergeCell ref="B43:C43"/>
    <mergeCell ref="B49:C49"/>
    <mergeCell ref="B47:G47"/>
    <mergeCell ref="B52:G52"/>
  </mergeCells>
  <conditionalFormatting sqref="F1:F1048576">
    <cfRule type="cellIs" dxfId="1" priority="2" operator="lessThan">
      <formula>0</formula>
    </cfRule>
  </conditionalFormatting>
  <conditionalFormatting sqref="H6:H55">
    <cfRule type="containsText" dxfId="0" priority="11" operator="containsText" text="OVER BUDGET">
      <formula>NOT(ISERROR(SEARCH("OVER BUDGET",H6)))</formula>
    </cfRule>
  </conditionalFormatting>
  <dataValidations count="1">
    <dataValidation allowBlank="1" showInputMessage="1" showErrorMessage="1" promptTitle="Additional Information" prompt="More information on Capital Equipment can be found in the Additional Info &amp; Definitions sheet. " sqref="B28:G28" xr:uid="{F5E56512-9A1E-44E5-917F-4829607AD3DE}"/>
  </dataValidations>
  <pageMargins left="0.7" right="0.7" top="0.75" bottom="0.75" header="0" footer="0"/>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29D80DA73D0024C9B533841C956BF4A" ma:contentTypeVersion="19" ma:contentTypeDescription="Create a new document." ma:contentTypeScope="" ma:versionID="a1ad72c2ce1c6e105093ba1979cc6b10">
  <xsd:schema xmlns:xsd="http://www.w3.org/2001/XMLSchema" xmlns:xs="http://www.w3.org/2001/XMLSchema" xmlns:p="http://schemas.microsoft.com/office/2006/metadata/properties" xmlns:ns2="6f7fe747-9619-4bf6-9a12-ea6a6eb0fb61" xmlns:ns3="c5c5f828-e87a-4676-9ab8-38db4895ca32" targetNamespace="http://schemas.microsoft.com/office/2006/metadata/properties" ma:root="true" ma:fieldsID="c4e51179c28b52d393acb0ec5aa5a2ae" ns2:_="" ns3:_="">
    <xsd:import namespace="6f7fe747-9619-4bf6-9a12-ea6a6eb0fb61"/>
    <xsd:import namespace="c5c5f828-e87a-4676-9ab8-38db4895ca32"/>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element ref="ns2:MediaServiceDateTaken" minOccurs="0"/>
                <xsd:element ref="ns2:MediaLengthInSeconds" minOccurs="0"/>
                <xsd:element ref="ns2:MediaServiceLocation" minOccurs="0"/>
                <xsd:element ref="ns2:DateTime" minOccurs="0"/>
                <xsd:element ref="ns2:MediaServiceObjectDetectorVersions"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f7fe747-9619-4bf6-9a12-ea6a6eb0fb6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a1dced58-e0b4-42b2-b81d-05092f917ffe"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20" nillable="true" ma:displayName="MediaServiceDateTaken" ma:hidden="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Location" ma:index="22" nillable="true" ma:displayName="Location" ma:internalName="MediaServiceLocation" ma:readOnly="true">
      <xsd:simpleType>
        <xsd:restriction base="dms:Text"/>
      </xsd:simpleType>
    </xsd:element>
    <xsd:element name="DateTime" ma:index="23" nillable="true" ma:displayName="Date &amp; Time" ma:format="DateOnly" ma:internalName="DateTime">
      <xsd:simpleType>
        <xsd:restriction base="dms:DateTime"/>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MediaServiceBillingMetadata" ma:index="26"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5c5f828-e87a-4676-9ab8-38db4895ca32"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c0f691d7-ec98-4c73-a5cb-db0dda1cc6c2}" ma:internalName="TaxCatchAll" ma:showField="CatchAllData" ma:web="c5c5f828-e87a-4676-9ab8-38db4895ca32">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6f7fe747-9619-4bf6-9a12-ea6a6eb0fb61">
      <Terms xmlns="http://schemas.microsoft.com/office/infopath/2007/PartnerControls"/>
    </lcf76f155ced4ddcb4097134ff3c332f>
    <TaxCatchAll xmlns="c5c5f828-e87a-4676-9ab8-38db4895ca32" xsi:nil="true"/>
    <DateTime xmlns="6f7fe747-9619-4bf6-9a12-ea6a6eb0fb61"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3C55FC9-581F-460C-8FA6-05465C9BDADA}"/>
</file>

<file path=customXml/itemProps2.xml><?xml version="1.0" encoding="utf-8"?>
<ds:datastoreItem xmlns:ds="http://schemas.openxmlformats.org/officeDocument/2006/customXml" ds:itemID="{2C328603-7D24-4D6E-8508-4ADE39CBF8E1}"/>
</file>

<file path=customXml/itemProps3.xml><?xml version="1.0" encoding="utf-8"?>
<ds:datastoreItem xmlns:ds="http://schemas.openxmlformats.org/officeDocument/2006/customXml" ds:itemID="{C07958DB-BD35-45B4-881E-0A6F2C0B5869}"/>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Moore, Mary</dc:creator>
  <cp:keywords/>
  <dc:description/>
  <cp:lastModifiedBy>Haworth, Emily - (emilyhaworth)</cp:lastModifiedBy>
  <cp:revision/>
  <dcterms:created xsi:type="dcterms:W3CDTF">2021-07-07T22:51:00Z</dcterms:created>
  <dcterms:modified xsi:type="dcterms:W3CDTF">2025-06-30T17:45:40Z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0x010100529D80DA73D0024C9B533841C956BF4A</vt:lpwstr>
  </property>
  <property fmtid="{D5CDD505-2E9C-101B-9397-08002B2CF9AE}" pid="3" name="MediaServiceImageTags">
    <vt:lpwstr/>
  </property>
</Properties>
</file>