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emilyhaworth\Downloads\"/>
    </mc:Choice>
  </mc:AlternateContent>
  <xr:revisionPtr revIDLastSave="0" documentId="8_{ED8B4BB8-C613-429E-9A0C-DA3281B4202B}" xr6:coauthVersionLast="47" xr6:coauthVersionMax="47" xr10:uidLastSave="{00000000-0000-0000-0000-000000000000}"/>
  <bookViews>
    <workbookView xWindow="28680" yWindow="-120" windowWidth="29040" windowHeight="15840" xr2:uid="{00000000-000D-0000-FFFF-FFFF00000000}"/>
  </bookViews>
  <sheets>
    <sheet name="Project Information Summary" sheetId="3" r:id="rId1"/>
    <sheet name="Operating Budget"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E25" i="3" l="1"/>
  <c r="F52" i="1"/>
  <c r="E47" i="1"/>
  <c r="E43" i="1"/>
  <c r="D47" i="1"/>
  <c r="D43" i="1"/>
  <c r="F26" i="1"/>
  <c r="B2" i="1"/>
  <c r="B2" i="3"/>
  <c r="F35" i="1"/>
  <c r="F30" i="1"/>
  <c r="F6" i="1"/>
  <c r="F13" i="1"/>
  <c r="F25" i="1"/>
  <c r="D39" i="3"/>
  <c r="C39" i="3"/>
  <c r="E29" i="3"/>
  <c r="C28" i="3"/>
  <c r="D28" i="3"/>
  <c r="D36" i="3"/>
  <c r="E39" i="3"/>
  <c r="E28" i="3"/>
  <c r="C36" i="3"/>
  <c r="D34" i="3"/>
  <c r="C34" i="3"/>
  <c r="B28" i="3"/>
  <c r="E30" i="3"/>
  <c r="E31" i="3"/>
  <c r="E32" i="3"/>
  <c r="E33" i="3"/>
  <c r="E34" i="3" l="1"/>
  <c r="D56" i="1" l="1"/>
  <c r="B50" i="1"/>
  <c r="E16" i="3"/>
  <c r="F5" i="1" s="1"/>
  <c r="D16" i="3"/>
  <c r="C16" i="3"/>
  <c r="D5" i="1" s="1"/>
  <c r="D20" i="3"/>
  <c r="C20" i="3"/>
  <c r="D19" i="3"/>
  <c r="C19" i="3"/>
  <c r="D18" i="3"/>
  <c r="C18" i="3"/>
  <c r="D17" i="3"/>
  <c r="C17" i="3"/>
  <c r="E5" i="1" l="1"/>
  <c r="F51" i="1" l="1"/>
  <c r="E51" i="1"/>
  <c r="D51" i="1"/>
  <c r="F46" i="1"/>
  <c r="E46" i="1"/>
  <c r="D46" i="1"/>
  <c r="F42" i="1"/>
  <c r="E42" i="1"/>
  <c r="D42" i="1"/>
  <c r="F34" i="1"/>
  <c r="E34" i="1"/>
  <c r="D34" i="1"/>
  <c r="F29" i="1"/>
  <c r="E29" i="1"/>
  <c r="D29" i="1"/>
  <c r="F24" i="1"/>
  <c r="H24" i="1" s="1"/>
  <c r="I24" i="1" s="1"/>
  <c r="E24" i="1"/>
  <c r="D24" i="1"/>
  <c r="F19" i="1"/>
  <c r="E19" i="1"/>
  <c r="D19" i="1"/>
  <c r="F12" i="1"/>
  <c r="E12" i="1"/>
  <c r="D12" i="1"/>
  <c r="F7" i="1"/>
  <c r="F8" i="1"/>
  <c r="F9" i="1"/>
  <c r="H22" i="1"/>
  <c r="I22" i="1" s="1"/>
  <c r="H23" i="1"/>
  <c r="I23" i="1" s="1"/>
  <c r="F38" i="1"/>
  <c r="F37" i="1"/>
  <c r="F36" i="1"/>
  <c r="F20" i="1" l="1"/>
  <c r="F16" i="1"/>
  <c r="F15" i="1"/>
  <c r="E19" i="3" s="1"/>
  <c r="F14" i="1"/>
  <c r="E18" i="3" s="1"/>
  <c r="E17" i="3"/>
  <c r="E20" i="3" l="1"/>
  <c r="E39" i="1"/>
  <c r="D23" i="3" s="1"/>
  <c r="D39" i="1"/>
  <c r="C23" i="3" s="1"/>
  <c r="F39" i="1" l="1"/>
  <c r="D26" i="1"/>
  <c r="C21" i="3" s="1"/>
  <c r="D31" i="1"/>
  <c r="C22" i="3" s="1"/>
  <c r="E31" i="1"/>
  <c r="D22" i="3" s="1"/>
  <c r="E26" i="1"/>
  <c r="D21" i="3" s="1"/>
  <c r="E21" i="3"/>
  <c r="H39" i="1" l="1"/>
  <c r="I39" i="1" s="1"/>
  <c r="E23" i="3"/>
  <c r="H26" i="1"/>
  <c r="I26" i="1" s="1"/>
  <c r="F31" i="1"/>
  <c r="D21" i="1"/>
  <c r="E21" i="1"/>
  <c r="E22" i="3" l="1"/>
  <c r="H31" i="1"/>
  <c r="I31" i="1" s="1"/>
  <c r="F21" i="1"/>
  <c r="H21" i="1" s="1"/>
  <c r="I21" i="1" s="1"/>
  <c r="E10" i="1"/>
  <c r="D10" i="1" l="1"/>
  <c r="F10" i="1" s="1"/>
  <c r="H10" i="1" s="1"/>
  <c r="I10" i="1" s="1"/>
  <c r="E17" i="1"/>
  <c r="D17" i="1"/>
  <c r="F17" i="1" l="1"/>
  <c r="H17" i="1" s="1"/>
  <c r="I17" i="1" s="1"/>
  <c r="F43" i="1" l="1"/>
  <c r="H43" i="1" s="1"/>
  <c r="I43" i="1" s="1"/>
  <c r="D24" i="3"/>
  <c r="D25" i="3" s="1"/>
  <c r="D37" i="3" l="1"/>
  <c r="D40" i="3" s="1"/>
  <c r="D52" i="1"/>
  <c r="C24" i="3"/>
  <c r="C25" i="3" s="1"/>
  <c r="E52" i="1"/>
  <c r="F47" i="1"/>
  <c r="E24" i="3" s="1"/>
  <c r="C37" i="3" l="1"/>
  <c r="C40" i="3" s="1"/>
  <c r="E57" i="1"/>
  <c r="H58" i="1" s="1"/>
  <c r="E40" i="3" l="1"/>
  <c r="H52" i="1"/>
  <c r="I58" i="1"/>
  <c r="H57" i="1"/>
  <c r="I57" i="1" s="1"/>
  <c r="F40" i="3" l="1"/>
  <c r="G40" i="3" s="1"/>
  <c r="F25" i="3"/>
  <c r="G25" i="3" s="1"/>
  <c r="I52" i="1"/>
</calcChain>
</file>

<file path=xl/sharedStrings.xml><?xml version="1.0" encoding="utf-8"?>
<sst xmlns="http://schemas.openxmlformats.org/spreadsheetml/2006/main" count="94" uniqueCount="66">
  <si>
    <t>Project Information Summary</t>
  </si>
  <si>
    <t>Project Name</t>
  </si>
  <si>
    <t>Department Name</t>
  </si>
  <si>
    <t>Department Number</t>
  </si>
  <si>
    <t>KFS Account Number</t>
  </si>
  <si>
    <t>Subaccount Number</t>
  </si>
  <si>
    <t>Project Code</t>
  </si>
  <si>
    <t>Fiscal Year</t>
  </si>
  <si>
    <t>FY2022</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</si>
  <si>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</si>
  <si>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</si>
  <si>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</si>
  <si>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</si>
  <si>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</si>
  <si>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</si>
  <si>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</si>
  <si>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</si>
  <si>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</si>
  <si>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</si>
  <si>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</si>
  <si>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Total Budget</t>
  </si>
  <si>
    <t>Additional Funding Sources Summary</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</si>
  <si>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</si>
  <si>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</si>
  <si>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</si>
  <si>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</si>
  <si>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</si>
  <si>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</si>
  <si>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</si>
  <si>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</si>
  <si>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</si>
  <si>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</si>
  <si>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</si>
  <si>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</si>
  <si>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</si>
  <si>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</si>
  <si>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</si>
  <si>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</si>
  <si>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</si>
  <si>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</si>
  <si>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</si>
  <si>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</si>
  <si>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</si>
  <si>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</si>
  <si>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</si>
  <si>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</si>
  <si>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 xml:space="preserve">Total Supplies &amp; Related Operations     </t>
  </si>
  <si>
    <t>Capital Equipment</t>
  </si>
  <si>
    <t>Category  (Object Codes 6000-6342)</t>
  </si>
  <si>
    <t xml:space="preserve">Total Capital Equipment     </t>
  </si>
  <si>
    <t>Travel</t>
  </si>
  <si>
    <t>Air Travel</t>
  </si>
  <si>
    <t>Ground Travel</t>
  </si>
  <si>
    <t>Hotels</t>
  </si>
  <si>
    <t>Other Travel</t>
  </si>
  <si>
    <t xml:space="preserve">Total Travel     </t>
  </si>
  <si>
    <t>Subtotal Annual Grant Approved Budget</t>
  </si>
  <si>
    <t xml:space="preserve">Subtotal All Expenses     </t>
  </si>
  <si>
    <t>Administrative Service Charge</t>
  </si>
  <si>
    <t>Administrative Service Charge (2%)</t>
  </si>
  <si>
    <t>Total Project Expenses</t>
  </si>
  <si>
    <t>Funding to be Returned to the Campus Sustainability Fund</t>
  </si>
  <si>
    <t>Total Amount to Return</t>
  </si>
  <si>
    <t>The University of Arizona Air Pollution Sensor Network</t>
  </si>
  <si>
    <t>Community, Environment &amp; Policy Department</t>
  </si>
  <si>
    <t>MG22.04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</si>
</sst>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dd\-mmm\-yy"/>
    <numFmt numFmtId="165" formatCode="[$-409]mmmm\ d\,\ yyyy;@"/>
  </numFmts>
  <fonts count="16" x14ac:knownFonts="1">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s>
  <fills count="9">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73">
    <xf numFmtId="0" fontId="0" fillId="0" borderId="0" xfId="0"/>
    <xf numFmtId="0" fontId="3" fillId="0" borderId="0" xfId="0" applyFont="1"/>
    <xf numFmtId="0" fontId="5" fillId="0" borderId="10" xfId="0" applyFont="1" applyBorder="1" applyAlignment="1">
      <alignment horizontal="center" vertical="center"/>
    </xf>
    <xf numFmtId="0" fontId="6" fillId="7" borderId="15" xfId="0" applyFont="1" applyFill="1" applyBorder="1" applyAlignment="1">
      <alignment horizontal="center" vertical="center"/>
    </xf>
    <xf numFmtId="0" fontId="6" fillId="7" borderId="17" xfId="0" applyFont="1" applyFill="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3" fillId="0" borderId="1" xfId="0" applyFont="1" applyBorder="1"/>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44" fontId="3" fillId="0" borderId="37" xfId="1" applyFont="1" applyBorder="1" applyAlignment="1">
      <alignment horizontal="center" vertical="center"/>
    </xf>
    <xf numFmtId="44" fontId="3" fillId="0" borderId="32" xfId="1" applyFont="1" applyBorder="1" applyAlignment="1">
      <alignment horizontal="center"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4" fontId="3" fillId="0" borderId="7" xfId="1" applyFont="1" applyBorder="1" applyAlignment="1">
      <alignment horizontal="center" vertical="center"/>
    </xf>
    <xf numFmtId="44" fontId="3" fillId="0" borderId="47" xfId="1" applyFont="1" applyBorder="1" applyAlignment="1">
      <alignment horizontal="center" vertical="center"/>
    </xf>
    <xf numFmtId="44" fontId="3" fillId="0" borderId="9" xfId="1" applyFont="1" applyBorder="1" applyAlignment="1">
      <alignment horizontal="center"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7" borderId="15" xfId="0" applyFont="1" applyFill="1" applyBorder="1" applyAlignment="1">
      <alignment horizontal="left" vertical="center"/>
    </xf>
    <xf numFmtId="0" fontId="3" fillId="7" borderId="17"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44" fontId="5" fillId="7" borderId="3" xfId="0" applyNumberFormat="1" applyFont="1" applyFill="1" applyBorder="1" applyAlignment="1">
      <alignment horizontal="center" vertical="center"/>
    </xf>
    <xf numFmtId="0" fontId="3" fillId="7" borderId="7"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4" xfId="0" applyNumberFormat="1" applyFont="1" applyFill="1" applyBorder="1" applyAlignment="1">
      <alignment horizontal="center" vertical="center"/>
    </xf>
    <xf numFmtId="44" fontId="3" fillId="7" borderId="25" xfId="0" applyNumberFormat="1" applyFont="1" applyFill="1" applyBorder="1" applyAlignment="1">
      <alignment horizontal="center" vertical="center"/>
    </xf>
    <xf numFmtId="44" fontId="3" fillId="0" borderId="23" xfId="1" applyFont="1" applyBorder="1" applyAlignment="1">
      <alignment horizontal="center" vertical="center"/>
    </xf>
    <xf numFmtId="44" fontId="3" fillId="0" borderId="49" xfId="1" applyFont="1" applyBorder="1" applyAlignment="1">
      <alignment horizontal="center" vertical="center"/>
    </xf>
    <xf numFmtId="0" fontId="3" fillId="0" borderId="22" xfId="0" applyFont="1" applyBorder="1" applyAlignment="1">
      <alignment horizontal="left"/>
    </xf>
    <xf numFmtId="0" fontId="3" fillId="0" borderId="24" xfId="0" quotePrefix="1" applyFont="1" applyBorder="1" applyAlignment="1">
      <alignment horizontal="left"/>
    </xf>
    <xf numFmtId="0" fontId="2" fillId="0" borderId="44" xfId="0" applyFont="1" applyBorder="1" applyAlignment="1">
      <alignment horizontal="center"/>
    </xf>
    <xf numFmtId="0" fontId="3" fillId="0" borderId="44" xfId="0" applyFont="1" applyBorder="1" applyAlignment="1">
      <alignment horizontal="left" vertical="center"/>
    </xf>
    <xf numFmtId="164" fontId="3" fillId="0" borderId="44" xfId="0" applyNumberFormat="1" applyFont="1" applyBorder="1" applyAlignment="1">
      <alignment horizontal="left" vertical="center"/>
    </xf>
    <xf numFmtId="0" fontId="3" fillId="0" borderId="48" xfId="0"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34" xfId="0" applyFont="1" applyBorder="1" applyAlignment="1">
      <alignment horizontal="left"/>
    </xf>
    <xf numFmtId="0" fontId="3" fillId="0" borderId="34" xfId="0" applyFont="1" applyBorder="1" applyAlignment="1">
      <alignment horizontal="left" vertical="center"/>
    </xf>
    <xf numFmtId="44" fontId="3" fillId="0" borderId="51" xfId="1" applyFont="1" applyBorder="1" applyAlignment="1">
      <alignment horizontal="center" vertical="center"/>
    </xf>
    <xf numFmtId="44" fontId="3" fillId="0" borderId="22"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3" xfId="1" applyFont="1" applyFill="1" applyBorder="1" applyAlignment="1">
      <alignment horizontal="center" vertical="center"/>
    </xf>
    <xf numFmtId="44" fontId="3" fillId="0" borderId="49" xfId="1" applyFont="1" applyFill="1" applyBorder="1" applyAlignment="1">
      <alignment horizontal="center" vertical="center"/>
    </xf>
    <xf numFmtId="44" fontId="3" fillId="0" borderId="34"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1" xfId="0" applyFont="1" applyBorder="1" applyAlignment="1">
      <alignment horizontal="left" vertical="center"/>
    </xf>
    <xf numFmtId="44" fontId="3" fillId="0" borderId="52" xfId="0" applyNumberFormat="1" applyFont="1" applyBorder="1" applyAlignment="1">
      <alignment horizontal="center" vertical="center"/>
    </xf>
    <xf numFmtId="44" fontId="3" fillId="7" borderId="52" xfId="0" applyNumberFormat="1" applyFont="1" applyFill="1" applyBorder="1" applyAlignment="1">
      <alignment horizontal="center" vertical="center"/>
    </xf>
    <xf numFmtId="44" fontId="3" fillId="7" borderId="30" xfId="0" applyNumberFormat="1" applyFont="1" applyFill="1" applyBorder="1" applyAlignment="1">
      <alignment horizontal="center" vertical="center"/>
    </xf>
    <xf numFmtId="44" fontId="3" fillId="0" borderId="30"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7" borderId="8" xfId="0" applyNumberFormat="1" applyFont="1" applyFill="1" applyBorder="1" applyAlignment="1">
      <alignment vertical="center"/>
    </xf>
    <xf numFmtId="44" fontId="3" fillId="7" borderId="7"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10" xfId="1" applyFont="1" applyFill="1" applyBorder="1" applyAlignment="1">
      <alignment horizontal="center" vertical="center"/>
    </xf>
    <xf numFmtId="44" fontId="3" fillId="0" borderId="46" xfId="1" applyFont="1" applyFill="1" applyBorder="1" applyAlignment="1">
      <alignment horizontal="center" vertical="center"/>
    </xf>
    <xf numFmtId="44" fontId="3" fillId="0" borderId="22" xfId="0" applyNumberFormat="1" applyFont="1" applyBorder="1" applyAlignment="1">
      <alignment horizontal="center" vertical="center"/>
    </xf>
    <xf numFmtId="44" fontId="3" fillId="0" borderId="10" xfId="0" applyNumberFormat="1" applyFont="1" applyBorder="1" applyAlignment="1">
      <alignment horizontal="center" vertical="center"/>
    </xf>
    <xf numFmtId="44" fontId="3" fillId="0" borderId="45" xfId="0" applyNumberFormat="1" applyFont="1" applyBorder="1" applyAlignment="1">
      <alignment horizontal="center" vertical="center"/>
    </xf>
    <xf numFmtId="44" fontId="3" fillId="0" borderId="46" xfId="0" applyNumberFormat="1" applyFont="1" applyBorder="1" applyAlignment="1">
      <alignment horizontal="center"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44" fontId="3" fillId="0" borderId="12" xfId="1" applyFont="1" applyFill="1" applyBorder="1" applyAlignment="1">
      <alignment horizontal="center" vertical="center"/>
    </xf>
    <xf numFmtId="0" fontId="5" fillId="0" borderId="28" xfId="0" applyFont="1" applyBorder="1" applyAlignment="1">
      <alignment horizontal="left" vertical="center"/>
    </xf>
    <xf numFmtId="0" fontId="10" fillId="0" borderId="19" xfId="0" applyFont="1" applyBorder="1" applyAlignment="1">
      <alignment horizontal="center"/>
    </xf>
    <xf numFmtId="0" fontId="3" fillId="0" borderId="18" xfId="0" applyFont="1" applyBorder="1" applyAlignment="1">
      <alignment horizontal="left" vertical="center"/>
    </xf>
    <xf numFmtId="0" fontId="3" fillId="0" borderId="55" xfId="0" applyFont="1" applyBorder="1" applyAlignment="1">
      <alignment horizontal="left" vertical="center"/>
    </xf>
    <xf numFmtId="44" fontId="3" fillId="0" borderId="40" xfId="1" applyFont="1" applyBorder="1" applyAlignment="1">
      <alignment horizontal="center" vertical="center"/>
    </xf>
    <xf numFmtId="44" fontId="3" fillId="0" borderId="22" xfId="1" applyFont="1" applyFill="1" applyBorder="1" applyAlignment="1">
      <alignment vertical="center"/>
    </xf>
    <xf numFmtId="44" fontId="3" fillId="7" borderId="9" xfId="0" applyNumberFormat="1" applyFont="1" applyFill="1" applyBorder="1" applyAlignment="1">
      <alignment vertical="center"/>
    </xf>
    <xf numFmtId="44" fontId="3" fillId="0" borderId="22" xfId="0" applyNumberFormat="1" applyFont="1" applyBorder="1" applyAlignment="1">
      <alignment horizontal="left" vertical="center"/>
    </xf>
    <xf numFmtId="44" fontId="3" fillId="0" borderId="24" xfId="0" applyNumberFormat="1" applyFont="1" applyBorder="1" applyAlignment="1">
      <alignment horizontal="left" vertical="center"/>
    </xf>
    <xf numFmtId="0" fontId="3" fillId="0" borderId="29" xfId="0" applyFont="1" applyBorder="1" applyAlignment="1">
      <alignment horizontal="center" vertical="center"/>
    </xf>
    <xf numFmtId="0" fontId="3" fillId="8" borderId="58" xfId="0" applyFont="1" applyFill="1" applyBorder="1" applyAlignment="1">
      <alignment horizontal="center" vertical="center"/>
    </xf>
    <xf numFmtId="0" fontId="6" fillId="7" borderId="16" xfId="0" applyFont="1" applyFill="1" applyBorder="1" applyAlignment="1">
      <alignment horizontal="center" vertical="center" wrapText="1"/>
    </xf>
    <xf numFmtId="0" fontId="5" fillId="0" borderId="33" xfId="0" applyFont="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6" borderId="9" xfId="0" applyNumberFormat="1" applyFont="1" applyFill="1" applyBorder="1" applyAlignment="1">
      <alignment horizontal="left" vertical="center" wrapText="1"/>
    </xf>
    <xf numFmtId="39" fontId="3" fillId="7" borderId="6" xfId="0" applyNumberFormat="1" applyFont="1" applyFill="1" applyBorder="1" applyAlignment="1">
      <alignment horizontal="left" vertical="center" wrapText="1"/>
    </xf>
    <xf numFmtId="39" fontId="3" fillId="6" borderId="30" xfId="0" applyNumberFormat="1" applyFont="1" applyFill="1" applyBorder="1" applyAlignment="1">
      <alignment horizontal="left" vertical="center" wrapText="1"/>
    </xf>
    <xf numFmtId="39" fontId="3" fillId="7" borderId="9" xfId="0" applyNumberFormat="1" applyFont="1" applyFill="1" applyBorder="1" applyAlignment="1">
      <alignment horizontal="left" vertical="center" wrapText="1"/>
    </xf>
    <xf numFmtId="39" fontId="3" fillId="6" borderId="29" xfId="0" applyNumberFormat="1" applyFont="1" applyFill="1" applyBorder="1" applyAlignment="1">
      <alignment horizontal="left" wrapText="1"/>
    </xf>
    <xf numFmtId="0" fontId="5" fillId="6" borderId="29" xfId="0" applyFont="1" applyFill="1" applyBorder="1" applyAlignment="1">
      <alignment horizontal="left" vertical="center" wrapText="1"/>
    </xf>
    <xf numFmtId="39" fontId="3" fillId="7" borderId="16" xfId="0" applyNumberFormat="1" applyFont="1" applyFill="1" applyBorder="1" applyAlignment="1">
      <alignment horizontal="left" vertical="center" wrapText="1"/>
    </xf>
    <xf numFmtId="0" fontId="5" fillId="7" borderId="30"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0" borderId="35" xfId="0" applyFont="1" applyBorder="1" applyAlignment="1">
      <alignment horizontal="left" vertical="center" wrapText="1"/>
    </xf>
    <xf numFmtId="39" fontId="3" fillId="6" borderId="36"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8" xfId="1" applyFont="1" applyFill="1" applyBorder="1" applyAlignment="1">
      <alignment horizontal="right" vertical="center"/>
    </xf>
    <xf numFmtId="44" fontId="15" fillId="0" borderId="9"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10" xfId="0" applyNumberFormat="1" applyFont="1" applyBorder="1" applyAlignment="1">
      <alignment horizontal="left" vertical="center"/>
    </xf>
    <xf numFmtId="0" fontId="5" fillId="0" borderId="21" xfId="0" applyFont="1" applyBorder="1" applyAlignment="1">
      <alignment horizontal="center"/>
    </xf>
    <xf numFmtId="44" fontId="3" fillId="0" borderId="23" xfId="0" applyNumberFormat="1" applyFont="1" applyBorder="1" applyAlignment="1">
      <alignment horizontal="left" vertical="center"/>
    </xf>
    <xf numFmtId="44" fontId="3" fillId="0" borderId="25" xfId="0" applyNumberFormat="1" applyFont="1" applyBorder="1" applyAlignment="1">
      <alignment horizontal="left" vertical="center"/>
    </xf>
    <xf numFmtId="44" fontId="3" fillId="0" borderId="28" xfId="0" applyNumberFormat="1" applyFont="1" applyBorder="1" applyAlignment="1">
      <alignment horizontal="left" vertical="center"/>
    </xf>
    <xf numFmtId="0" fontId="7" fillId="3" borderId="11" xfId="0" applyFont="1" applyFill="1" applyBorder="1" applyAlignment="1">
      <alignment horizontal="right" vertical="center"/>
    </xf>
    <xf numFmtId="0" fontId="5" fillId="0" borderId="1" xfId="0" applyFont="1" applyBorder="1" applyAlignment="1">
      <alignment wrapText="1"/>
    </xf>
    <xf numFmtId="0" fontId="10" fillId="0" borderId="54" xfId="0" applyFont="1" applyBorder="1" applyAlignment="1">
      <alignment horizontal="center"/>
    </xf>
    <xf numFmtId="44" fontId="15" fillId="0" borderId="7" xfId="1" applyFont="1" applyFill="1" applyBorder="1" applyAlignment="1">
      <alignment horizontal="right" vertical="center"/>
    </xf>
    <xf numFmtId="0" fontId="10" fillId="0" borderId="35" xfId="0" applyFont="1" applyBorder="1" applyAlignment="1">
      <alignment horizontal="center"/>
    </xf>
    <xf numFmtId="0" fontId="3" fillId="0" borderId="60" xfId="0" applyFont="1" applyBorder="1" applyAlignment="1">
      <alignment horizontal="left" vertical="center"/>
    </xf>
    <xf numFmtId="0" fontId="7" fillId="3" borderId="56" xfId="0" applyFont="1" applyFill="1" applyBorder="1" applyAlignment="1">
      <alignment horizontal="right" vertical="center"/>
    </xf>
    <xf numFmtId="44" fontId="3" fillId="6" borderId="50" xfId="1" applyFont="1" applyFill="1" applyBorder="1" applyAlignment="1">
      <alignment horizontal="left" vertical="center"/>
    </xf>
    <xf numFmtId="44" fontId="3" fillId="0" borderId="22" xfId="1" applyFont="1" applyFill="1" applyBorder="1" applyAlignment="1">
      <alignment horizontal="left" vertical="center"/>
    </xf>
    <xf numFmtId="0" fontId="3" fillId="0" borderId="1" xfId="0" applyFont="1" applyBorder="1" applyAlignment="1">
      <alignment horizontal="left" vertical="center" wrapText="1"/>
    </xf>
    <xf numFmtId="165" fontId="3" fillId="0" borderId="58" xfId="0" applyNumberFormat="1" applyFont="1" applyBorder="1" applyAlignment="1">
      <alignment horizontal="center" vertical="center"/>
    </xf>
    <xf numFmtId="165" fontId="3" fillId="0" borderId="30" xfId="0" quotePrefix="1" applyNumberFormat="1" applyFont="1" applyBorder="1" applyAlignment="1">
      <alignment horizontal="center" vertical="center"/>
    </xf>
    <xf numFmtId="0" fontId="5" fillId="0" borderId="20" xfId="0" applyFont="1" applyBorder="1" applyAlignment="1">
      <alignment horizontal="center"/>
    </xf>
    <xf numFmtId="9" fontId="3" fillId="0" borderId="25" xfId="2" applyFont="1" applyBorder="1" applyAlignment="1">
      <alignment horizontal="center" vertical="center"/>
    </xf>
    <xf numFmtId="9" fontId="3" fillId="0" borderId="28" xfId="2" applyFont="1" applyBorder="1" applyAlignment="1">
      <alignment horizontal="center" vertical="center"/>
    </xf>
    <xf numFmtId="0" fontId="5" fillId="7" borderId="21" xfId="0" applyFont="1" applyFill="1" applyBorder="1" applyAlignment="1">
      <alignment horizontal="center"/>
    </xf>
    <xf numFmtId="44" fontId="3" fillId="7" borderId="28" xfId="0" applyNumberFormat="1" applyFont="1" applyFill="1" applyBorder="1" applyAlignment="1">
      <alignment horizontal="center" vertical="center"/>
    </xf>
    <xf numFmtId="0" fontId="5" fillId="0" borderId="20" xfId="0" applyFont="1" applyBorder="1" applyAlignment="1">
      <alignment horizontal="center" wrapText="1"/>
    </xf>
    <xf numFmtId="0" fontId="5" fillId="0" borderId="20" xfId="0" applyFont="1" applyBorder="1" applyAlignment="1">
      <alignment horizontal="center" vertical="center" wrapText="1"/>
    </xf>
    <xf numFmtId="44" fontId="15" fillId="0" borderId="17" xfId="0" applyNumberFormat="1" applyFont="1" applyBorder="1" applyAlignment="1">
      <alignment horizontal="right" vertical="center"/>
    </xf>
    <xf numFmtId="44" fontId="15" fillId="0" borderId="16" xfId="0" applyNumberFormat="1" applyFont="1" applyBorder="1" applyAlignment="1">
      <alignment horizontal="right" vertical="center"/>
    </xf>
    <xf numFmtId="44" fontId="12" fillId="0" borderId="22" xfId="1" applyFont="1" applyFill="1" applyBorder="1" applyAlignment="1">
      <alignment horizontal="center"/>
    </xf>
    <xf numFmtId="2" fontId="3" fillId="0" borderId="1" xfId="0" applyNumberFormat="1" applyFont="1" applyBorder="1" applyAlignment="1">
      <alignment horizontal="left" vertical="center"/>
    </xf>
    <xf numFmtId="0" fontId="7" fillId="4" borderId="19" xfId="0" applyFont="1" applyFill="1" applyBorder="1" applyAlignment="1">
      <alignment horizontal="center"/>
    </xf>
    <xf numFmtId="0" fontId="7" fillId="4" borderId="53" xfId="0" applyFont="1" applyFill="1" applyBorder="1" applyAlignment="1">
      <alignment horizontal="center"/>
    </xf>
    <xf numFmtId="0" fontId="7" fillId="4" borderId="42" xfId="0" applyFont="1" applyFill="1" applyBorder="1" applyAlignment="1">
      <alignment horizont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7" fillId="4" borderId="41" xfId="0" applyFont="1" applyFill="1" applyBorder="1" applyAlignment="1">
      <alignment horizontal="center"/>
    </xf>
    <xf numFmtId="0" fontId="7" fillId="4" borderId="43" xfId="0" applyFont="1" applyFill="1" applyBorder="1" applyAlignment="1">
      <alignment horizontal="center"/>
    </xf>
    <xf numFmtId="0" fontId="7" fillId="4" borderId="59" xfId="0" applyFont="1" applyFill="1" applyBorder="1" applyAlignment="1">
      <alignment horizontal="center" wrapText="1"/>
    </xf>
    <xf numFmtId="0" fontId="7" fillId="4" borderId="33" xfId="0" applyFont="1" applyFill="1" applyBorder="1" applyAlignment="1">
      <alignment horizontal="center" wrapText="1"/>
    </xf>
    <xf numFmtId="0" fontId="7"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9" fillId="3" borderId="7" xfId="0" applyFont="1" applyFill="1" applyBorder="1" applyAlignment="1">
      <alignment horizontal="right" vertical="center"/>
    </xf>
    <xf numFmtId="0" fontId="9" fillId="3" borderId="8" xfId="0" applyFont="1" applyFill="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3" borderId="37" xfId="0" applyFont="1" applyFill="1" applyBorder="1" applyAlignment="1">
      <alignment horizontal="right" vertical="center"/>
    </xf>
    <xf numFmtId="0" fontId="7" fillId="3" borderId="32" xfId="0" applyFont="1" applyFill="1" applyBorder="1" applyAlignment="1">
      <alignment horizontal="right" vertical="center"/>
    </xf>
    <xf numFmtId="0" fontId="7" fillId="5" borderId="38"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7" fillId="3" borderId="38"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9"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7" fillId="3" borderId="40" xfId="0" applyFont="1" applyFill="1" applyBorder="1" applyAlignment="1">
      <alignment horizontal="right" vertical="center"/>
    </xf>
    <xf numFmtId="0" fontId="7" fillId="3" borderId="57" xfId="0" applyFont="1" applyFill="1" applyBorder="1" applyAlignment="1">
      <alignment horizontal="right" vertical="center"/>
    </xf>
  </cellXfs>
  <cellStyles count="3">
    <cellStyle name="Currency" xfId="1" builtinId="4"/>
    <cellStyle name="Normal" xfId="0" builtinId="0"/>
    <cellStyle name="Percent" xfId="2" builtinId="5"/>
  </cellStyles>
  <dxfs count="11">
    <dxf>
      <font>
        <color rgb="FF9C0006"/>
      </font>
      <fill>
        <patternFill>
          <bgColor rgb="FFFFC7CE"/>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s>
  <tableStyles count="0" defaultTableStyle="TableStyleMedium2" defaultPivotStyle="PivotStyleLight16"/>
  <colors>
    <mruColors>
      <color rgb="FF0C234B"/>
      <color rgb="FFFCA2B1"/>
      <color rgb="FF81D3EB"/>
      <color rgb="FF8B0015"/>
      <color rgb="FFAB0520"/>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0"/>
  <sheetViews>
    <sheetView tabSelected="1" topLeftCell="A10" zoomScale="80" zoomScaleNormal="80" workbookViewId="0">
      <selection activeCell="G15" sqref="G15"/>
    </sheetView>
  </sheetViews>
  <sheetFormatPr defaultRowHeight="15" x14ac:dyDescent="0.25"/>
  <cols>
    <col min="1" max="1" width="3.125" style="1" customWidth="1"/>
    <col min="2" max="2" width="47.875" style="1" bestFit="1" customWidth="1"/>
    <col min="3" max="3" width="46.375" style="1" customWidth="1"/>
    <col min="4" max="4" width="40.625" style="1" customWidth="1"/>
    <col min="5" max="5" width="50.25" style="1" bestFit="1" customWidth="1"/>
    <col min="6" max="6" width="21" style="56" bestFit="1" customWidth="1"/>
    <col min="7" max="7" width="46" style="1" customWidth="1"/>
    <col min="8" max="16384" width="9" style="1"/>
  </cols>
  <sheetData>
    <row r="1" spans="2:7" ht="15.75" thickBot="1" x14ac:dyDescent="0.3"/>
    <row r="2" spans="2:7" ht="27" thickBot="1" x14ac:dyDescent="0.3">
      <c r="B2" s="140" t="str">
        <f>_xlfn.CONCAT("Campus Sustainability Fund - Approved Project Information Summary for", " ",C5)</f>
        <v>Campus Sustainability Fund - Approved Project Information Summary for The University of Arizona Air Pollution Sensor Network</v>
      </c>
      <c r="C2" s="141"/>
      <c r="D2" s="141"/>
      <c r="E2" s="141"/>
      <c r="F2" s="141"/>
      <c r="G2" s="142"/>
    </row>
    <row r="3" spans="2:7" ht="15.75" thickBot="1" x14ac:dyDescent="0.3"/>
    <row r="4" spans="2:7" ht="18.75" x14ac:dyDescent="0.3">
      <c r="B4" s="145" t="s">
        <v>0</v>
      </c>
      <c r="C4" s="146"/>
    </row>
    <row r="5" spans="2:7" x14ac:dyDescent="0.25">
      <c r="B5" s="39" t="s">
        <v>1</v>
      </c>
      <c r="C5" s="86" t="s">
        <v>63</v>
      </c>
    </row>
    <row r="6" spans="2:7" x14ac:dyDescent="0.25">
      <c r="B6" s="39" t="s">
        <v>2</v>
      </c>
      <c r="C6" s="86" t="s">
        <v>64</v>
      </c>
    </row>
    <row r="7" spans="2:7" x14ac:dyDescent="0.25">
      <c r="B7" s="39" t="s">
        <v>3</v>
      </c>
      <c r="C7" s="86">
        <v>4206</v>
      </c>
    </row>
    <row r="8" spans="2:7" x14ac:dyDescent="0.25">
      <c r="B8" s="39" t="s">
        <v>4</v>
      </c>
      <c r="C8" s="86">
        <v>2226523</v>
      </c>
    </row>
    <row r="9" spans="2:7" x14ac:dyDescent="0.25">
      <c r="B9" s="39" t="s">
        <v>5</v>
      </c>
      <c r="C9" s="86">
        <v>22.04</v>
      </c>
    </row>
    <row r="10" spans="2:7" x14ac:dyDescent="0.25">
      <c r="B10" s="39" t="s">
        <v>6</v>
      </c>
      <c r="C10" s="86" t="s">
        <v>65</v>
      </c>
    </row>
    <row r="11" spans="2:7" x14ac:dyDescent="0.25">
      <c r="B11" s="48" t="s">
        <v>7</v>
      </c>
      <c r="C11" s="87" t="s">
        <v>8</v>
      </c>
    </row>
    <row r="12" spans="2:7" x14ac:dyDescent="0.25">
      <c r="B12" s="48" t="s">
        <v>9</v>
      </c>
      <c r="C12" s="124">
        <v>44600</v>
      </c>
    </row>
    <row r="13" spans="2:7" ht="15.75" thickBot="1" x14ac:dyDescent="0.3">
      <c r="B13" s="40" t="s">
        <v>10</v>
      </c>
      <c r="C13" s="125">
        <v>44742</v>
      </c>
    </row>
    <row r="14" spans="2:7" ht="15.75" thickBot="1" x14ac:dyDescent="0.3"/>
    <row r="15" spans="2:7" ht="19.5" thickBot="1" x14ac:dyDescent="0.35">
      <c r="B15" s="137" t="s">
        <v>11</v>
      </c>
      <c r="C15" s="138"/>
      <c r="D15" s="138"/>
      <c r="E15" s="139"/>
      <c r="F15" s="108"/>
    </row>
    <row r="16" spans="2:7" x14ac:dyDescent="0.25">
      <c r="B16" s="41"/>
      <c r="C16" s="78" t="str">
        <f>_xlfn.CONCAT(C11, " ", "Approved Budget")</f>
        <v>FY2022 Approved Budget</v>
      </c>
      <c r="D16" s="46" t="str">
        <f>_xlfn.CONCAT(C11, " ", "Expenses")</f>
        <v>FY2022 Expenses</v>
      </c>
      <c r="E16" s="110" t="str">
        <f>_xlfn.CONCAT(C11, " ", "Difference")</f>
        <v>FY2022 Difference</v>
      </c>
      <c r="F16" s="108"/>
    </row>
    <row r="17" spans="1:7" x14ac:dyDescent="0.25">
      <c r="B17" s="42" t="s">
        <v>12</v>
      </c>
      <c r="C17" s="84">
        <f>'Operating Budget'!D6+'Operating Budget'!D13</f>
        <v>0</v>
      </c>
      <c r="D17" s="109">
        <f>'Operating Budget'!E6+'Operating Budget'!E13</f>
        <v>0</v>
      </c>
      <c r="E17" s="111">
        <f>'Operating Budget'!F6+'Operating Budget'!F13</f>
        <v>0</v>
      </c>
      <c r="F17" s="108"/>
    </row>
    <row r="18" spans="1:7" x14ac:dyDescent="0.25">
      <c r="B18" s="42" t="s">
        <v>13</v>
      </c>
      <c r="C18" s="84">
        <f>'Operating Budget'!D7+'Operating Budget'!D14</f>
        <v>0</v>
      </c>
      <c r="D18" s="109">
        <f>'Operating Budget'!E7+'Operating Budget'!E14</f>
        <v>0</v>
      </c>
      <c r="E18" s="111">
        <f>'Operating Budget'!F7+'Operating Budget'!F14</f>
        <v>0</v>
      </c>
      <c r="F18" s="108"/>
    </row>
    <row r="19" spans="1:7" x14ac:dyDescent="0.25">
      <c r="B19" s="42" t="s">
        <v>14</v>
      </c>
      <c r="C19" s="84">
        <f>'Operating Budget'!D8+'Operating Budget'!D15</f>
        <v>0</v>
      </c>
      <c r="D19" s="109">
        <f>'Operating Budget'!E8+'Operating Budget'!E15</f>
        <v>0</v>
      </c>
      <c r="E19" s="111">
        <f>'Operating Budget'!F8+'Operating Budget'!F15</f>
        <v>0</v>
      </c>
      <c r="F19" s="108"/>
    </row>
    <row r="20" spans="1:7" x14ac:dyDescent="0.25">
      <c r="B20" s="42" t="s">
        <v>15</v>
      </c>
      <c r="C20" s="84">
        <f>'Operating Budget'!D9+'Operating Budget'!D16+'Operating Budget'!D20</f>
        <v>0</v>
      </c>
      <c r="D20" s="109">
        <f>'Operating Budget'!E9+'Operating Budget'!E16+'Operating Budget'!E20</f>
        <v>0</v>
      </c>
      <c r="E20" s="111">
        <f>'Operating Budget'!F9+'Operating Budget'!F16+'Operating Budget'!F20</f>
        <v>0</v>
      </c>
      <c r="F20" s="108"/>
    </row>
    <row r="21" spans="1:7" x14ac:dyDescent="0.25">
      <c r="B21" s="42" t="s">
        <v>16</v>
      </c>
      <c r="C21" s="84">
        <f>'Operating Budget'!D26</f>
        <v>7353</v>
      </c>
      <c r="D21" s="109">
        <f>'Operating Budget'!E26</f>
        <v>7586.42</v>
      </c>
      <c r="E21" s="111">
        <f>'Operating Budget'!F26</f>
        <v>-233.42000000000007</v>
      </c>
      <c r="F21" s="108"/>
    </row>
    <row r="22" spans="1:7" x14ac:dyDescent="0.25">
      <c r="B22" s="42" t="s">
        <v>17</v>
      </c>
      <c r="C22" s="84">
        <f>'Operating Budget'!D31</f>
        <v>0</v>
      </c>
      <c r="D22" s="109">
        <f>'Operating Budget'!E31</f>
        <v>0</v>
      </c>
      <c r="E22" s="111">
        <f>'Operating Budget'!F31</f>
        <v>0</v>
      </c>
      <c r="F22" s="108"/>
    </row>
    <row r="23" spans="1:7" x14ac:dyDescent="0.25">
      <c r="B23" s="43" t="s">
        <v>18</v>
      </c>
      <c r="C23" s="84">
        <f>'Operating Budget'!D39</f>
        <v>0</v>
      </c>
      <c r="D23" s="109">
        <f>'Operating Budget'!E39</f>
        <v>0</v>
      </c>
      <c r="E23" s="111">
        <f>'Operating Budget'!F39</f>
        <v>0</v>
      </c>
      <c r="F23" s="108"/>
    </row>
    <row r="24" spans="1:7" ht="15.75" thickBot="1" x14ac:dyDescent="0.3">
      <c r="B24" s="44" t="s">
        <v>19</v>
      </c>
      <c r="C24" s="85">
        <f>'Operating Budget'!D47</f>
        <v>147.06</v>
      </c>
      <c r="D24" s="112">
        <f>'Operating Budget'!E47</f>
        <v>151.72839999999999</v>
      </c>
      <c r="E24" s="113">
        <f>'Operating Budget'!F47</f>
        <v>-4.6683999999999912</v>
      </c>
      <c r="F24" s="108"/>
    </row>
    <row r="25" spans="1:7" ht="60" customHeight="1" thickBot="1" x14ac:dyDescent="0.3">
      <c r="A25" s="7"/>
      <c r="B25" s="114" t="s">
        <v>20</v>
      </c>
      <c r="C25" s="133">
        <f>SUM(C17:C24)</f>
        <v>7500.06</v>
      </c>
      <c r="D25" s="133">
        <f t="shared" ref="D25:E25" si="0">SUM(D17:D24)</f>
        <v>7738.1484</v>
      </c>
      <c r="E25" s="134">
        <f>SUM(E17:E24) -0.06</f>
        <v>-238.14840000000007</v>
      </c>
      <c r="F25" s="66" t="str">
        <f>'Operating Budget'!H52</f>
        <v>OVER APPROVED BUDGET</v>
      </c>
      <c r="G25" s="123" t="str">
        <f>IF(F25="OVER APPROVED BUDGET","You appear to have spent outside of your approved budget. Any deficit in this project account is the responsibility of the department/project to fill, not that of the Campus Sustainability Fund. ", " ")</f>
        <v xml:space="preserve">You appear to have spent outside of your approved budget. Any deficit in this project account is the responsibility of the department/project to fill, not that of the Campus Sustainability Fund. </v>
      </c>
    </row>
    <row r="26" spans="1:7" ht="15.75" thickBot="1" x14ac:dyDescent="0.3">
      <c r="B26" s="7"/>
      <c r="C26" s="7"/>
      <c r="D26" s="7"/>
      <c r="E26" s="7"/>
    </row>
    <row r="27" spans="1:7" ht="19.5" thickBot="1" x14ac:dyDescent="0.35">
      <c r="A27" s="7"/>
      <c r="B27" s="143" t="s">
        <v>21</v>
      </c>
      <c r="C27" s="138"/>
      <c r="D27" s="138"/>
      <c r="E27" s="144"/>
      <c r="F27" s="108"/>
    </row>
    <row r="28" spans="1:7" x14ac:dyDescent="0.25">
      <c r="A28" s="7"/>
      <c r="B28" s="118" t="str">
        <f>_xlfn.CONCAT(C11, " ", "Additional Funding Source(s) &amp; Description(s)")</f>
        <v>FY2022 Additional Funding Source(s) &amp; Description(s)</v>
      </c>
      <c r="C28" s="78" t="str">
        <f>_xlfn.CONCAT(C11, " ", "Additional Funding Source(s) Budget")</f>
        <v>FY2022 Additional Funding Source(s) Budget</v>
      </c>
      <c r="D28" s="116" t="str">
        <f>_xlfn.CONCAT(C11, " ", "Additional Funding Expenses")</f>
        <v>FY2022 Additional Funding Expenses</v>
      </c>
      <c r="E28" s="47" t="str">
        <f>_xlfn.CONCAT(C11, " ", "Difference")</f>
        <v>FY2022 Difference</v>
      </c>
      <c r="F28" s="115"/>
    </row>
    <row r="29" spans="1:7" x14ac:dyDescent="0.25">
      <c r="A29" s="7"/>
      <c r="B29" s="119"/>
      <c r="C29" s="135"/>
      <c r="D29" s="121"/>
      <c r="E29" s="53">
        <f>C29-D29</f>
        <v>0</v>
      </c>
      <c r="F29" s="108"/>
    </row>
    <row r="30" spans="1:7" x14ac:dyDescent="0.25">
      <c r="A30" s="7"/>
      <c r="B30" s="119"/>
      <c r="C30" s="122"/>
      <c r="D30" s="121"/>
      <c r="E30" s="53">
        <f t="shared" ref="E30:E33" si="1">B30-D30</f>
        <v>0</v>
      </c>
      <c r="F30" s="108"/>
    </row>
    <row r="31" spans="1:7" x14ac:dyDescent="0.25">
      <c r="A31" s="7"/>
      <c r="B31" s="119"/>
      <c r="C31" s="122"/>
      <c r="D31" s="121"/>
      <c r="E31" s="53">
        <f t="shared" si="1"/>
        <v>0</v>
      </c>
      <c r="F31" s="108"/>
    </row>
    <row r="32" spans="1:7" x14ac:dyDescent="0.25">
      <c r="A32" s="7"/>
      <c r="B32" s="119"/>
      <c r="C32" s="122"/>
      <c r="D32" s="121"/>
      <c r="E32" s="53">
        <f t="shared" si="1"/>
        <v>0</v>
      </c>
      <c r="F32" s="108"/>
    </row>
    <row r="33" spans="1:7" x14ac:dyDescent="0.25">
      <c r="A33" s="7"/>
      <c r="B33" s="119"/>
      <c r="C33" s="122"/>
      <c r="D33" s="121"/>
      <c r="E33" s="53">
        <f t="shared" si="1"/>
        <v>0</v>
      </c>
      <c r="F33" s="108"/>
    </row>
    <row r="34" spans="1:7" ht="19.5" thickBot="1" x14ac:dyDescent="0.3">
      <c r="A34" s="7"/>
      <c r="B34" s="120" t="s">
        <v>22</v>
      </c>
      <c r="C34" s="117">
        <f>SUM(C29:C33)</f>
        <v>0</v>
      </c>
      <c r="D34" s="104">
        <f t="shared" ref="D34:E34" si="2">SUM(D29:D33)</f>
        <v>0</v>
      </c>
      <c r="E34" s="105">
        <f t="shared" si="2"/>
        <v>0</v>
      </c>
      <c r="F34" s="108"/>
    </row>
    <row r="35" spans="1:7" ht="19.5" thickBot="1" x14ac:dyDescent="0.3">
      <c r="B35" s="103"/>
      <c r="C35" s="106"/>
      <c r="D35" s="106"/>
      <c r="E35" s="106"/>
    </row>
    <row r="36" spans="1:7" x14ac:dyDescent="0.25">
      <c r="B36" s="147" t="s">
        <v>23</v>
      </c>
      <c r="C36" s="126" t="str">
        <f>_xlfn.CONCAT(C11, " ", "Approved Project Budget")</f>
        <v>FY2022 Approved Project Budget</v>
      </c>
      <c r="D36" s="126" t="str">
        <f>_xlfn.CONCAT(C11," ","Expenses")</f>
        <v>FY2022 Expenses</v>
      </c>
      <c r="E36" s="129"/>
    </row>
    <row r="37" spans="1:7" s="7" customFormat="1" ht="15.75" thickBot="1" x14ac:dyDescent="0.3">
      <c r="B37" s="148"/>
      <c r="C37" s="63">
        <f>SUM(C34,C25)</f>
        <v>7500.06</v>
      </c>
      <c r="D37" s="63">
        <f>D25+D34</f>
        <v>7738.1484</v>
      </c>
      <c r="E37" s="130"/>
      <c r="F37" s="108"/>
    </row>
    <row r="38" spans="1:7" s="7" customFormat="1" ht="19.5" thickBot="1" x14ac:dyDescent="0.3">
      <c r="B38" s="103"/>
      <c r="C38" s="107"/>
      <c r="D38" s="107"/>
      <c r="E38" s="107"/>
      <c r="F38" s="108"/>
    </row>
    <row r="39" spans="1:7" s="7" customFormat="1" ht="30" x14ac:dyDescent="0.25">
      <c r="B39" s="147" t="s">
        <v>24</v>
      </c>
      <c r="C39" s="131" t="str">
        <f>_xlfn.CONCAT(C14, " ", "Approved Anticipated Percentage of Funds Provided by the CSF")</f>
        <v xml:space="preserve"> Approved Anticipated Percentage of Funds Provided by the CSF</v>
      </c>
      <c r="D39" s="132" t="str">
        <f>_xlfn.CONCAT(C14, " ", "Actual Percentage of Funds Provided by the CSF")</f>
        <v xml:space="preserve"> Actual Percentage of Funds Provided by the CSF</v>
      </c>
      <c r="E39" s="47" t="str">
        <f>_xlfn.CONCAT(C14, " ", "Difference")</f>
        <v xml:space="preserve"> Difference</v>
      </c>
      <c r="F39" s="108"/>
    </row>
    <row r="40" spans="1:7" s="7" customFormat="1" ht="15.75" thickBot="1" x14ac:dyDescent="0.3">
      <c r="B40" s="148"/>
      <c r="C40" s="127">
        <f>C25/C37</f>
        <v>1</v>
      </c>
      <c r="D40" s="127">
        <f>D25/D37</f>
        <v>1</v>
      </c>
      <c r="E40" s="128">
        <f>C40-D40</f>
        <v>0</v>
      </c>
      <c r="F40" s="66" t="str">
        <f>IF(E40&lt;-10%,"ADDITIONAL FUNDING SOURCES UNDERUTILIZED"," ")</f>
        <v xml:space="preserve"> </v>
      </c>
      <c r="G40" s="123" t="str">
        <f>IF(F40="Additional Funding Sources Underutilized","You appear to have underspent this project's proposed additional funding sources by more than 10%. Misrepresenting additional funding sources may negatively impact future funding decisions.", " ")</f>
        <v xml:space="preserve"> </v>
      </c>
    </row>
  </sheetData>
  <protectedRanges>
    <protectedRange sqref="B30:E33 B29 D29:E29" name="Additional Funding Sources Summary"/>
  </protectedRanges>
  <mergeCells count="6">
    <mergeCell ref="B15:E15"/>
    <mergeCell ref="B2:G2"/>
    <mergeCell ref="B27:E27"/>
    <mergeCell ref="B4:C4"/>
    <mergeCell ref="B39:B40"/>
    <mergeCell ref="B36:B37"/>
  </mergeCells>
  <conditionalFormatting sqref="F25">
    <cfRule type="containsText" dxfId="10" priority="3" operator="containsText" text="OVER BUDGET">
      <formula>NOT(ISERROR(SEARCH("OVER BUDGET",F25)))</formula>
    </cfRule>
  </conditionalFormatting>
  <conditionalFormatting sqref="F40">
    <cfRule type="containsText" dxfId="9" priority="2" operator="containsText" text="OVER BUDGET">
      <formula>NOT(ISERROR(SEARCH("OVER BUDGET",F40)))</formula>
    </cfRule>
  </conditionalFormatting>
  <conditionalFormatting sqref="B41:G1048576 C40:G40 B38:G39 C37:G37 B1:G36">
    <cfRule type="cellIs" dxfId="8" priority="1"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
  <sheetViews>
    <sheetView topLeftCell="C25" zoomScale="90" zoomScaleNormal="90" workbookViewId="0">
      <selection activeCell="F52" sqref="F52"/>
    </sheetView>
  </sheetViews>
  <sheetFormatPr defaultColWidth="12.625" defaultRowHeight="15" x14ac:dyDescent="0.25"/>
  <cols>
    <col min="1" max="1" width="3.125" style="1" customWidth="1"/>
    <col min="2" max="2" width="33.25" style="1" customWidth="1"/>
    <col min="3" max="3" width="45.75" style="1" bestFit="1" customWidth="1"/>
    <col min="4" max="6" width="20.625" style="1" customWidth="1"/>
    <col min="7" max="7" width="53.875" style="56" customWidth="1"/>
    <col min="8" max="8" width="22.375" style="56" customWidth="1"/>
    <col min="9" max="9" width="63.875" style="1" customWidth="1"/>
    <col min="10" max="25" width="7.625" style="1" customWidth="1"/>
    <col min="26" max="16384" width="12.625" style="1"/>
  </cols>
  <sheetData>
    <row r="1" spans="1:9" ht="15.75" thickBot="1" x14ac:dyDescent="0.3"/>
    <row r="2" spans="1:9" ht="27" thickBot="1" x14ac:dyDescent="0.3">
      <c r="B2" s="140" t="str">
        <f>_xlfn.CONCAT("Campus Sustainability Fund - Approved Operating Budget for", " ",'Project Information Summary'!C5)</f>
        <v>Campus Sustainability Fund - Approved Operating Budget for The University of Arizona Air Pollution Sensor Network</v>
      </c>
      <c r="C2" s="141"/>
      <c r="D2" s="141"/>
      <c r="E2" s="141"/>
      <c r="F2" s="141"/>
      <c r="G2" s="142"/>
    </row>
    <row r="3" spans="1:9" ht="15.75" thickBot="1" x14ac:dyDescent="0.3">
      <c r="B3" s="3"/>
      <c r="C3" s="4"/>
      <c r="D3" s="4"/>
      <c r="E3" s="4"/>
      <c r="F3" s="4"/>
      <c r="G3" s="88"/>
    </row>
    <row r="4" spans="1:9" ht="19.5" thickBot="1" x14ac:dyDescent="0.3">
      <c r="B4" s="159" t="s">
        <v>25</v>
      </c>
      <c r="C4" s="160"/>
      <c r="D4" s="160"/>
      <c r="E4" s="160"/>
      <c r="F4" s="160"/>
      <c r="G4" s="161"/>
    </row>
    <row r="5" spans="1:9" x14ac:dyDescent="0.25">
      <c r="A5" s="7"/>
      <c r="B5" s="5" t="s">
        <v>26</v>
      </c>
      <c r="C5" s="6" t="s">
        <v>27</v>
      </c>
      <c r="D5" s="45" t="str">
        <f>'Project Information Summary'!C16</f>
        <v>FY2022 Approved Budget</v>
      </c>
      <c r="E5" s="46" t="str">
        <f>'Project Information Summary'!D16</f>
        <v>FY2022 Expenses</v>
      </c>
      <c r="F5" s="47" t="str">
        <f>'Project Information Summary'!E16</f>
        <v>FY2022 Difference</v>
      </c>
      <c r="G5" s="89" t="s">
        <v>28</v>
      </c>
    </row>
    <row r="6" spans="1:9" ht="15" customHeight="1" x14ac:dyDescent="0.25">
      <c r="B6" s="8" t="s">
        <v>29</v>
      </c>
      <c r="C6" s="79" t="s">
        <v>30</v>
      </c>
      <c r="D6" s="51"/>
      <c r="E6" s="68"/>
      <c r="F6" s="37">
        <f t="shared" ref="F6:F10" si="0">D6-E6</f>
        <v>0</v>
      </c>
      <c r="G6" s="90"/>
      <c r="H6" s="66"/>
      <c r="I6" s="136"/>
    </row>
    <row r="7" spans="1:9" x14ac:dyDescent="0.25">
      <c r="B7" s="8" t="s">
        <v>29</v>
      </c>
      <c r="C7" s="79" t="s">
        <v>31</v>
      </c>
      <c r="D7" s="51"/>
      <c r="E7" s="68"/>
      <c r="F7" s="37">
        <f t="shared" si="0"/>
        <v>0</v>
      </c>
      <c r="G7" s="90"/>
      <c r="H7" s="66"/>
      <c r="I7" s="57"/>
    </row>
    <row r="8" spans="1:9" x14ac:dyDescent="0.25">
      <c r="B8" s="8" t="s">
        <v>29</v>
      </c>
      <c r="C8" s="79" t="s">
        <v>32</v>
      </c>
      <c r="D8" s="51"/>
      <c r="E8" s="68"/>
      <c r="F8" s="37">
        <f t="shared" si="0"/>
        <v>0</v>
      </c>
      <c r="G8" s="90"/>
      <c r="H8" s="66"/>
      <c r="I8" s="57"/>
    </row>
    <row r="9" spans="1:9" ht="15.75" thickBot="1" x14ac:dyDescent="0.3">
      <c r="B9" s="10" t="s">
        <v>29</v>
      </c>
      <c r="C9" s="80" t="s">
        <v>33</v>
      </c>
      <c r="D9" s="52"/>
      <c r="E9" s="69"/>
      <c r="F9" s="38">
        <f t="shared" si="0"/>
        <v>0</v>
      </c>
      <c r="G9" s="90"/>
      <c r="H9" s="66"/>
      <c r="I9" s="57"/>
    </row>
    <row r="10" spans="1:9" ht="19.5" thickBot="1" x14ac:dyDescent="0.3">
      <c r="B10" s="162" t="s">
        <v>34</v>
      </c>
      <c r="C10" s="172"/>
      <c r="D10" s="12">
        <f>SUM(D6:D9)</f>
        <v>0</v>
      </c>
      <c r="E10" s="13">
        <f>SUM(E6:E9)</f>
        <v>0</v>
      </c>
      <c r="F10" s="81">
        <f t="shared" si="0"/>
        <v>0</v>
      </c>
      <c r="G10" s="91"/>
      <c r="H10" s="66" t="str">
        <f t="shared" ref="H10" si="1">IF(F10&lt;0,"OVER APPROVED BUDGET"," ")</f>
        <v xml:space="preserve"> </v>
      </c>
      <c r="I10" s="123" t="str">
        <f>IF(H10="OVER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1" spans="1:9" ht="15.75" thickBot="1" x14ac:dyDescent="0.3">
      <c r="A11" s="7"/>
      <c r="B11" s="14"/>
      <c r="C11" s="15"/>
      <c r="D11" s="15"/>
      <c r="E11" s="15"/>
      <c r="F11" s="15"/>
      <c r="G11" s="92"/>
      <c r="H11" s="66"/>
      <c r="I11" s="57"/>
    </row>
    <row r="12" spans="1:9" x14ac:dyDescent="0.25">
      <c r="A12" s="7"/>
      <c r="B12" s="5" t="s">
        <v>26</v>
      </c>
      <c r="C12" s="6" t="s">
        <v>27</v>
      </c>
      <c r="D12" s="16" t="str">
        <f>$D$5</f>
        <v>FY2022 Approved Budget</v>
      </c>
      <c r="E12" s="2" t="str">
        <f>$E$5</f>
        <v>FY2022 Expenses</v>
      </c>
      <c r="F12" s="17" t="str">
        <f>$F$5</f>
        <v>FY2022 Difference</v>
      </c>
      <c r="G12" s="89" t="s">
        <v>28</v>
      </c>
      <c r="H12" s="66"/>
      <c r="I12" s="57"/>
    </row>
    <row r="13" spans="1:9" x14ac:dyDescent="0.25">
      <c r="B13" s="8" t="s">
        <v>35</v>
      </c>
      <c r="C13" s="9" t="s">
        <v>36</v>
      </c>
      <c r="D13" s="70"/>
      <c r="E13" s="71"/>
      <c r="F13" s="37">
        <f t="shared" ref="F13:F17" si="2">D13-E13</f>
        <v>0</v>
      </c>
      <c r="G13" s="90"/>
      <c r="H13" s="66"/>
      <c r="I13" s="57"/>
    </row>
    <row r="14" spans="1:9" x14ac:dyDescent="0.25">
      <c r="B14" s="8" t="s">
        <v>35</v>
      </c>
      <c r="C14" s="9" t="s">
        <v>37</v>
      </c>
      <c r="D14" s="70"/>
      <c r="E14" s="71"/>
      <c r="F14" s="37">
        <f t="shared" si="2"/>
        <v>0</v>
      </c>
      <c r="G14" s="90"/>
      <c r="H14" s="66"/>
      <c r="I14" s="57"/>
    </row>
    <row r="15" spans="1:9" x14ac:dyDescent="0.25">
      <c r="B15" s="8" t="s">
        <v>35</v>
      </c>
      <c r="C15" s="9" t="s">
        <v>38</v>
      </c>
      <c r="D15" s="70"/>
      <c r="E15" s="71"/>
      <c r="F15" s="37">
        <f t="shared" si="2"/>
        <v>0</v>
      </c>
      <c r="G15" s="90"/>
      <c r="H15" s="66"/>
      <c r="I15" s="57"/>
    </row>
    <row r="16" spans="1:9" ht="15.75" thickBot="1" x14ac:dyDescent="0.3">
      <c r="B16" s="10" t="s">
        <v>35</v>
      </c>
      <c r="C16" s="11" t="s">
        <v>39</v>
      </c>
      <c r="D16" s="72"/>
      <c r="E16" s="73"/>
      <c r="F16" s="38">
        <f t="shared" si="2"/>
        <v>0</v>
      </c>
      <c r="G16" s="90"/>
      <c r="H16" s="66"/>
      <c r="I16" s="57"/>
    </row>
    <row r="17" spans="1:9" ht="20.25" thickTop="1" thickBot="1" x14ac:dyDescent="0.3">
      <c r="B17" s="162" t="s">
        <v>40</v>
      </c>
      <c r="C17" s="163"/>
      <c r="D17" s="18">
        <f>SUM(D13:D16)</f>
        <v>0</v>
      </c>
      <c r="E17" s="19">
        <f t="shared" ref="E17" si="3">SUM(E13:E16)</f>
        <v>0</v>
      </c>
      <c r="F17" s="50">
        <f t="shared" si="2"/>
        <v>0</v>
      </c>
      <c r="G17" s="93"/>
      <c r="H17" s="66" t="str">
        <f t="shared" ref="H17" si="4">IF(F17&lt;0,"OVER APPROVED BUDGET"," ")</f>
        <v xml:space="preserve"> </v>
      </c>
      <c r="I17" s="123"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ht="15.75" thickBot="1" x14ac:dyDescent="0.3">
      <c r="A18" s="7"/>
      <c r="B18" s="14"/>
      <c r="C18" s="15"/>
      <c r="D18" s="15"/>
      <c r="E18" s="15"/>
      <c r="F18" s="15"/>
      <c r="G18" s="92"/>
      <c r="H18" s="66"/>
      <c r="I18" s="57"/>
    </row>
    <row r="19" spans="1:9" x14ac:dyDescent="0.25">
      <c r="A19" s="7"/>
      <c r="B19" s="5" t="s">
        <v>26</v>
      </c>
      <c r="C19" s="6" t="s">
        <v>27</v>
      </c>
      <c r="D19" s="45" t="str">
        <f>$D$5</f>
        <v>FY2022 Approved Budget</v>
      </c>
      <c r="E19" s="46" t="str">
        <f>$E$5</f>
        <v>FY2022 Expenses</v>
      </c>
      <c r="F19" s="47" t="str">
        <f>$F$5</f>
        <v>FY2022 Difference</v>
      </c>
      <c r="G19" s="89" t="s">
        <v>28</v>
      </c>
      <c r="H19" s="66"/>
      <c r="I19" s="57"/>
    </row>
    <row r="20" spans="1:9" ht="15.75" thickBot="1" x14ac:dyDescent="0.3">
      <c r="B20" s="21" t="s">
        <v>41</v>
      </c>
      <c r="C20" s="22" t="s">
        <v>41</v>
      </c>
      <c r="D20" s="72"/>
      <c r="E20" s="73"/>
      <c r="F20" s="38">
        <f t="shared" ref="F20:F21" si="5">D20-E20</f>
        <v>0</v>
      </c>
      <c r="G20" s="90"/>
      <c r="H20" s="66"/>
      <c r="I20" s="57"/>
    </row>
    <row r="21" spans="1:9" ht="19.5" thickBot="1" x14ac:dyDescent="0.3">
      <c r="B21" s="154" t="s">
        <v>42</v>
      </c>
      <c r="C21" s="155"/>
      <c r="D21" s="12">
        <f>D20</f>
        <v>0</v>
      </c>
      <c r="E21" s="13">
        <f t="shared" ref="E21" si="6">E20</f>
        <v>0</v>
      </c>
      <c r="F21" s="81">
        <f t="shared" si="5"/>
        <v>0</v>
      </c>
      <c r="G21" s="93"/>
      <c r="H21" s="66" t="str">
        <f t="shared" ref="H21" si="7">IF(F21&lt;0,"OVER APPROVED BUDGET"," ")</f>
        <v xml:space="preserve"> </v>
      </c>
      <c r="I21" s="57" t="str">
        <f>IF(H21="OVER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2" spans="1:9" ht="15.75" thickBot="1" x14ac:dyDescent="0.3">
      <c r="B22" s="23"/>
      <c r="C22" s="24"/>
      <c r="D22" s="25"/>
      <c r="E22" s="25"/>
      <c r="F22" s="25"/>
      <c r="G22" s="94"/>
      <c r="H22" s="66" t="str">
        <f t="shared" ref="H22:H43" si="8">IF(F22&lt;0,"OVER APPROVED BUDGET"," ")</f>
        <v xml:space="preserve"> </v>
      </c>
      <c r="I22" s="57" t="str">
        <f t="shared" ref="I22:I24" si="9">IF(H22="OVER APPROVED BUDGET","You have spent outside of your approved budget. You will either need to submit a Project Alteration Request or use departmental funds to cover the difference.", " ")</f>
        <v xml:space="preserve"> </v>
      </c>
    </row>
    <row r="23" spans="1:9" ht="19.5" thickBot="1" x14ac:dyDescent="0.3">
      <c r="B23" s="159" t="s">
        <v>43</v>
      </c>
      <c r="C23" s="160"/>
      <c r="D23" s="160"/>
      <c r="E23" s="160"/>
      <c r="F23" s="160"/>
      <c r="G23" s="161"/>
      <c r="H23" s="66" t="str">
        <f t="shared" si="8"/>
        <v xml:space="preserve"> </v>
      </c>
      <c r="I23" s="57" t="str">
        <f t="shared" si="9"/>
        <v xml:space="preserve"> </v>
      </c>
    </row>
    <row r="24" spans="1:9" x14ac:dyDescent="0.25">
      <c r="A24" s="7"/>
      <c r="B24" s="5" t="s">
        <v>44</v>
      </c>
      <c r="C24" s="58" t="s">
        <v>27</v>
      </c>
      <c r="D24" s="45" t="str">
        <f>$D$5</f>
        <v>FY2022 Approved Budget</v>
      </c>
      <c r="E24" s="46" t="str">
        <f>$E$5</f>
        <v>FY2022 Expenses</v>
      </c>
      <c r="F24" s="47" t="str">
        <f>$F$5</f>
        <v>FY2022 Difference</v>
      </c>
      <c r="G24" s="89" t="s">
        <v>28</v>
      </c>
      <c r="H24" s="66" t="str">
        <f t="shared" si="8"/>
        <v xml:space="preserve"> </v>
      </c>
      <c r="I24" s="57" t="str">
        <f t="shared" si="9"/>
        <v xml:space="preserve"> </v>
      </c>
    </row>
    <row r="25" spans="1:9" ht="15.75" thickBot="1" x14ac:dyDescent="0.3">
      <c r="B25" s="8" t="s">
        <v>45</v>
      </c>
      <c r="C25" s="9"/>
      <c r="D25" s="82">
        <v>7353</v>
      </c>
      <c r="E25" s="68">
        <v>7586.42</v>
      </c>
      <c r="F25" s="53">
        <f t="shared" ref="F25" si="10">D25-E25</f>
        <v>-233.42000000000007</v>
      </c>
      <c r="G25" s="90"/>
      <c r="H25" s="66"/>
      <c r="I25" s="57"/>
    </row>
    <row r="26" spans="1:9" ht="49.5" customHeight="1" thickTop="1" thickBot="1" x14ac:dyDescent="0.3">
      <c r="B26" s="154" t="s">
        <v>46</v>
      </c>
      <c r="C26" s="171"/>
      <c r="D26" s="18">
        <f>SUM(D25:D25)</f>
        <v>7353</v>
      </c>
      <c r="E26" s="19">
        <f>SUM(E25:E25)</f>
        <v>7586.42</v>
      </c>
      <c r="F26" s="20">
        <f>SUM(F25:F25)</f>
        <v>-233.42000000000007</v>
      </c>
      <c r="G26" s="93"/>
      <c r="H26" s="66" t="str">
        <f t="shared" si="8"/>
        <v>OVER APPROVED BUDGET</v>
      </c>
      <c r="I26" s="123" t="str">
        <f>IF(H26="OVER APPROVED BUDGET","You appear to have spent outside of your approved budget. If you did not receive an approved Project Alteration Request (PAR), you have violated the Letter of Agreement and will be barred from applying for additional funding for one year. ", " ")</f>
        <v xml:space="preserve">You appear to have spent outside of your approved budget. If you did not receive an approved Project Alteration Request (PAR), you have violated the Letter of Agreement and will be barred from applying for additional funding for one year. </v>
      </c>
    </row>
    <row r="27" spans="1:9" ht="15.75" thickBot="1" x14ac:dyDescent="0.3">
      <c r="B27" s="23"/>
      <c r="C27" s="24"/>
      <c r="D27" s="25"/>
      <c r="E27" s="25"/>
      <c r="F27" s="25"/>
      <c r="G27" s="94"/>
      <c r="H27" s="66"/>
      <c r="I27" s="57"/>
    </row>
    <row r="28" spans="1:9" ht="19.5" thickBot="1" x14ac:dyDescent="0.3">
      <c r="B28" s="159" t="s">
        <v>47</v>
      </c>
      <c r="C28" s="160"/>
      <c r="D28" s="160"/>
      <c r="E28" s="160"/>
      <c r="F28" s="160"/>
      <c r="G28" s="161"/>
      <c r="H28" s="66"/>
      <c r="I28" s="57"/>
    </row>
    <row r="29" spans="1:9" x14ac:dyDescent="0.25">
      <c r="A29" s="7"/>
      <c r="B29" s="5" t="s">
        <v>48</v>
      </c>
      <c r="C29" s="6" t="s">
        <v>27</v>
      </c>
      <c r="D29" s="45" t="str">
        <f>$D$5</f>
        <v>FY2022 Approved Budget</v>
      </c>
      <c r="E29" s="46" t="str">
        <f>$E$5</f>
        <v>FY2022 Expenses</v>
      </c>
      <c r="F29" s="47" t="str">
        <f>$F$5</f>
        <v>FY2022 Difference</v>
      </c>
      <c r="G29" s="89" t="s">
        <v>28</v>
      </c>
      <c r="H29" s="66"/>
      <c r="I29" s="57"/>
    </row>
    <row r="30" spans="1:9" ht="15.75" thickBot="1" x14ac:dyDescent="0.3">
      <c r="B30" s="8" t="s">
        <v>47</v>
      </c>
      <c r="C30" s="9"/>
      <c r="D30" s="51"/>
      <c r="E30" s="68"/>
      <c r="F30" s="53">
        <f t="shared" ref="F30" si="11">D30-E30</f>
        <v>0</v>
      </c>
      <c r="G30" s="95"/>
      <c r="H30" s="66"/>
      <c r="I30" s="57"/>
    </row>
    <row r="31" spans="1:9" ht="20.25" thickTop="1" thickBot="1" x14ac:dyDescent="0.3">
      <c r="B31" s="162" t="s">
        <v>49</v>
      </c>
      <c r="C31" s="163"/>
      <c r="D31" s="18">
        <f>SUM(D30:D30)</f>
        <v>0</v>
      </c>
      <c r="E31" s="19">
        <f>SUM(E30:E30)</f>
        <v>0</v>
      </c>
      <c r="F31" s="20">
        <f>D31-E31</f>
        <v>0</v>
      </c>
      <c r="G31" s="93"/>
      <c r="H31" s="66" t="str">
        <f t="shared" ref="H31" si="12">IF(F31&lt;0,"OVER APPROVED BUDGET"," ")</f>
        <v xml:space="preserve"> </v>
      </c>
      <c r="I31" s="123" t="str">
        <f>IF(H31="OVER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2" spans="1:9" ht="15.75" thickBot="1" x14ac:dyDescent="0.3">
      <c r="B32" s="26"/>
      <c r="C32" s="27"/>
      <c r="D32" s="15"/>
      <c r="E32" s="15"/>
      <c r="F32" s="15"/>
      <c r="G32" s="92"/>
      <c r="H32" s="66"/>
      <c r="I32" s="57"/>
    </row>
    <row r="33" spans="1:9" ht="19.5" thickBot="1" x14ac:dyDescent="0.3">
      <c r="B33" s="159" t="s">
        <v>50</v>
      </c>
      <c r="C33" s="160"/>
      <c r="D33" s="160"/>
      <c r="E33" s="160"/>
      <c r="F33" s="160"/>
      <c r="G33" s="161"/>
      <c r="H33" s="66"/>
      <c r="I33" s="57"/>
    </row>
    <row r="34" spans="1:9" x14ac:dyDescent="0.25">
      <c r="A34" s="7"/>
      <c r="B34" s="5" t="s">
        <v>48</v>
      </c>
      <c r="C34" s="6" t="s">
        <v>27</v>
      </c>
      <c r="D34" s="45" t="str">
        <f>$D$5</f>
        <v>FY2022 Approved Budget</v>
      </c>
      <c r="E34" s="46" t="str">
        <f>$E$5</f>
        <v>FY2022 Expenses</v>
      </c>
      <c r="F34" s="47" t="str">
        <f>$F$5</f>
        <v>FY2022 Difference</v>
      </c>
      <c r="G34" s="89" t="s">
        <v>28</v>
      </c>
      <c r="H34" s="66"/>
      <c r="I34" s="57"/>
    </row>
    <row r="35" spans="1:9" x14ac:dyDescent="0.25">
      <c r="B35" s="8" t="s">
        <v>51</v>
      </c>
      <c r="C35" s="74"/>
      <c r="D35" s="51"/>
      <c r="E35" s="68"/>
      <c r="F35" s="53">
        <f t="shared" ref="F35" si="13">D35-E35</f>
        <v>0</v>
      </c>
      <c r="G35" s="96"/>
      <c r="H35" s="66"/>
      <c r="I35" s="57"/>
    </row>
    <row r="36" spans="1:9" x14ac:dyDescent="0.25">
      <c r="B36" s="8" t="s">
        <v>52</v>
      </c>
      <c r="C36" s="74"/>
      <c r="D36" s="51"/>
      <c r="E36" s="68"/>
      <c r="F36" s="53">
        <f t="shared" ref="F36:F37" si="14">D36-E36</f>
        <v>0</v>
      </c>
      <c r="G36" s="96"/>
      <c r="H36" s="66"/>
      <c r="I36" s="57"/>
    </row>
    <row r="37" spans="1:9" x14ac:dyDescent="0.25">
      <c r="B37" s="49" t="s">
        <v>53</v>
      </c>
      <c r="C37" s="75"/>
      <c r="D37" s="55"/>
      <c r="E37" s="76"/>
      <c r="F37" s="53">
        <f t="shared" si="14"/>
        <v>0</v>
      </c>
      <c r="G37" s="96"/>
      <c r="H37" s="66"/>
      <c r="I37" s="57"/>
    </row>
    <row r="38" spans="1:9" ht="15.75" thickBot="1" x14ac:dyDescent="0.3">
      <c r="B38" s="10" t="s">
        <v>54</v>
      </c>
      <c r="C38" s="77"/>
      <c r="D38" s="52"/>
      <c r="E38" s="69"/>
      <c r="F38" s="54">
        <f>D38-E38</f>
        <v>0</v>
      </c>
      <c r="G38" s="96"/>
      <c r="H38" s="66"/>
      <c r="I38" s="57"/>
    </row>
    <row r="39" spans="1:9" ht="20.25" thickTop="1" thickBot="1" x14ac:dyDescent="0.3">
      <c r="B39" s="154" t="s">
        <v>55</v>
      </c>
      <c r="C39" s="155"/>
      <c r="D39" s="18">
        <f>SUM(D35:D38)</f>
        <v>0</v>
      </c>
      <c r="E39" s="19">
        <f>SUM(E35:E38)</f>
        <v>0</v>
      </c>
      <c r="F39" s="20">
        <f>D39-E39</f>
        <v>0</v>
      </c>
      <c r="G39" s="93"/>
      <c r="H39" s="66" t="str">
        <f t="shared" ref="H39" si="15">IF(F39&lt;0,"OVER APPROVED BUDGET"," ")</f>
        <v xml:space="preserve"> </v>
      </c>
      <c r="I39" s="123" t="str">
        <f>IF(H39="OVER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0" spans="1:9" ht="15.75" thickBot="1" x14ac:dyDescent="0.3">
      <c r="B40" s="23"/>
      <c r="C40" s="24"/>
      <c r="D40" s="25"/>
      <c r="E40" s="25"/>
      <c r="F40" s="25"/>
      <c r="G40" s="94"/>
      <c r="H40" s="66"/>
      <c r="I40" s="57"/>
    </row>
    <row r="41" spans="1:9" ht="19.5" thickBot="1" x14ac:dyDescent="0.3">
      <c r="B41" s="164" t="s">
        <v>56</v>
      </c>
      <c r="C41" s="165"/>
      <c r="D41" s="165"/>
      <c r="E41" s="165"/>
      <c r="F41" s="165"/>
      <c r="G41" s="166"/>
      <c r="H41" s="66"/>
      <c r="I41" s="57"/>
    </row>
    <row r="42" spans="1:9" x14ac:dyDescent="0.25">
      <c r="A42" s="7"/>
      <c r="B42" s="14"/>
      <c r="C42" s="15"/>
      <c r="D42" s="45" t="str">
        <f>$D$5</f>
        <v>FY2022 Approved Budget</v>
      </c>
      <c r="E42" s="46" t="str">
        <f>$E$5</f>
        <v>FY2022 Expenses</v>
      </c>
      <c r="F42" s="47" t="str">
        <f>$F$5</f>
        <v>FY2022 Difference</v>
      </c>
      <c r="G42" s="89" t="s">
        <v>28</v>
      </c>
      <c r="H42" s="66"/>
      <c r="I42" s="57"/>
    </row>
    <row r="43" spans="1:9" ht="48" customHeight="1" thickBot="1" x14ac:dyDescent="0.3">
      <c r="B43" s="162" t="s">
        <v>57</v>
      </c>
      <c r="C43" s="163"/>
      <c r="D43" s="35">
        <f>SUM(D10,D17,D21,D26,D31,D39)</f>
        <v>7353</v>
      </c>
      <c r="E43" s="36">
        <f>SUM(E10,E17,E21,E26,E31,E39,)</f>
        <v>7586.42</v>
      </c>
      <c r="F43" s="62">
        <f>D43-E43</f>
        <v>-233.42000000000007</v>
      </c>
      <c r="G43" s="93"/>
      <c r="H43" s="66" t="str">
        <f t="shared" si="8"/>
        <v>OVER APPROVED BUDGET</v>
      </c>
      <c r="I43" s="123" t="str">
        <f>IF(H43="OVER APPROVED BUDGET","You appear to have spent outside of your approved budget. If you did not receive an approved Project Alteration Request (PAR), you have violated the Letter of Agreement and will be barred from applying for additional funding for one year. ", " ")</f>
        <v xml:space="preserve">You appear to have spent outside of your approved budget. If you did not receive an approved Project Alteration Request (PAR), you have violated the Letter of Agreement and will be barred from applying for additional funding for one year. </v>
      </c>
    </row>
    <row r="44" spans="1:9" ht="15.75" thickBot="1" x14ac:dyDescent="0.3">
      <c r="B44" s="23"/>
      <c r="C44" s="24"/>
      <c r="D44" s="25"/>
      <c r="E44" s="25"/>
      <c r="F44" s="25"/>
      <c r="G44" s="97"/>
      <c r="H44" s="66"/>
      <c r="I44" s="57"/>
    </row>
    <row r="45" spans="1:9" ht="19.5" thickBot="1" x14ac:dyDescent="0.3">
      <c r="B45" s="156" t="s">
        <v>58</v>
      </c>
      <c r="C45" s="157"/>
      <c r="D45" s="157"/>
      <c r="E45" s="157"/>
      <c r="F45" s="157"/>
      <c r="G45" s="158"/>
      <c r="H45" s="66"/>
      <c r="I45" s="57"/>
    </row>
    <row r="46" spans="1:9" x14ac:dyDescent="0.25">
      <c r="A46" s="7"/>
      <c r="B46" s="5" t="s">
        <v>48</v>
      </c>
      <c r="C46" s="6" t="s">
        <v>27</v>
      </c>
      <c r="D46" s="45" t="str">
        <f>$D$5</f>
        <v>FY2022 Approved Budget</v>
      </c>
      <c r="E46" s="46" t="str">
        <f>$E$5</f>
        <v>FY2022 Expenses</v>
      </c>
      <c r="F46" s="47" t="str">
        <f>$F$5</f>
        <v>FY2022 Difference</v>
      </c>
      <c r="G46" s="89" t="s">
        <v>28</v>
      </c>
      <c r="H46" s="66"/>
      <c r="I46" s="57"/>
    </row>
    <row r="47" spans="1:9" ht="15.75" thickBot="1" x14ac:dyDescent="0.3">
      <c r="B47" s="10" t="s">
        <v>58</v>
      </c>
      <c r="C47" s="11" t="s">
        <v>59</v>
      </c>
      <c r="D47" s="59">
        <f>D43*0.02</f>
        <v>147.06</v>
      </c>
      <c r="E47" s="63">
        <f>E43*0.02</f>
        <v>151.72839999999999</v>
      </c>
      <c r="F47" s="62">
        <f>D47-E47</f>
        <v>-4.6683999999999912</v>
      </c>
      <c r="G47" s="98"/>
      <c r="H47" s="66"/>
      <c r="I47" s="57"/>
    </row>
    <row r="48" spans="1:9" x14ac:dyDescent="0.25">
      <c r="B48" s="14"/>
      <c r="C48" s="15"/>
      <c r="D48" s="28"/>
      <c r="E48" s="28"/>
      <c r="F48" s="28"/>
      <c r="G48" s="99"/>
      <c r="H48" s="66"/>
      <c r="I48" s="57"/>
    </row>
    <row r="49" spans="1:9" ht="15.75" thickBot="1" x14ac:dyDescent="0.3">
      <c r="B49" s="29"/>
      <c r="C49" s="25"/>
      <c r="D49" s="25"/>
      <c r="E49" s="25"/>
      <c r="F49" s="25"/>
      <c r="G49" s="94"/>
      <c r="H49" s="66"/>
      <c r="I49" s="57"/>
    </row>
    <row r="50" spans="1:9" s="31" customFormat="1" ht="27" thickBot="1" x14ac:dyDescent="0.3">
      <c r="A50" s="30"/>
      <c r="B50" s="167" t="str">
        <f>_xlfn.CONCAT('Project Information Summary'!C11, " ", "Budget Summary")</f>
        <v>FY2022 Budget Summary</v>
      </c>
      <c r="C50" s="168"/>
      <c r="D50" s="169"/>
      <c r="E50" s="169"/>
      <c r="F50" s="169"/>
      <c r="G50" s="170"/>
      <c r="H50" s="66"/>
      <c r="I50" s="57"/>
    </row>
    <row r="51" spans="1:9" x14ac:dyDescent="0.25">
      <c r="B51" s="14"/>
      <c r="C51" s="15"/>
      <c r="D51" s="45" t="str">
        <f>$D$5</f>
        <v>FY2022 Approved Budget</v>
      </c>
      <c r="E51" s="46" t="str">
        <f>$E$5</f>
        <v>FY2022 Expenses</v>
      </c>
      <c r="F51" s="47" t="str">
        <f>$F$5</f>
        <v>FY2022 Difference</v>
      </c>
      <c r="G51" s="89" t="s">
        <v>28</v>
      </c>
      <c r="H51" s="66"/>
      <c r="I51" s="57"/>
    </row>
    <row r="52" spans="1:9" ht="43.5" customHeight="1" thickBot="1" x14ac:dyDescent="0.3">
      <c r="B52" s="149" t="s">
        <v>60</v>
      </c>
      <c r="C52" s="150"/>
      <c r="D52" s="60">
        <f>D43+D47</f>
        <v>7500.06</v>
      </c>
      <c r="E52" s="36">
        <f>E43+E47</f>
        <v>7738.1484</v>
      </c>
      <c r="F52" s="61">
        <f>D52-E52-0.06</f>
        <v>-238.14839999999964</v>
      </c>
      <c r="G52" s="93"/>
      <c r="H52" s="66" t="str">
        <f t="shared" ref="H52" si="16">IF(F52&lt;0,"OVER APPROVED BUDGET"," ")</f>
        <v>OVER APPROVED BUDGET</v>
      </c>
      <c r="I52" s="123" t="str">
        <f>IF(H52="OVER APPROVED BUDGET","You appear to have spent outside of your approved budget. Any deficit in this project account is the responsibility of the department/project to fill, not that of the Campus Sustainability Fund. ", " ")</f>
        <v xml:space="preserve">You appear to have spent outside of your approved budget. Any deficit in this project account is the responsibility of the department/project to fill, not that of the Campus Sustainability Fund. </v>
      </c>
    </row>
    <row r="53" spans="1:9" x14ac:dyDescent="0.25">
      <c r="B53" s="14"/>
      <c r="C53" s="15"/>
      <c r="D53" s="28"/>
      <c r="E53" s="28"/>
      <c r="F53" s="28"/>
      <c r="G53" s="99"/>
      <c r="H53" s="66"/>
      <c r="I53" s="57"/>
    </row>
    <row r="54" spans="1:9" ht="15.75" thickBot="1" x14ac:dyDescent="0.3">
      <c r="B54" s="29"/>
      <c r="C54" s="25"/>
      <c r="D54" s="25"/>
      <c r="E54" s="25"/>
      <c r="F54" s="25"/>
      <c r="G54" s="94"/>
      <c r="H54" s="66"/>
      <c r="I54" s="57"/>
    </row>
    <row r="55" spans="1:9" ht="27" thickBot="1" x14ac:dyDescent="0.3">
      <c r="B55" s="167" t="s">
        <v>61</v>
      </c>
      <c r="C55" s="168"/>
      <c r="D55" s="168"/>
      <c r="E55" s="168"/>
      <c r="F55" s="168"/>
      <c r="G55" s="170"/>
      <c r="H55" s="66"/>
      <c r="I55" s="57"/>
    </row>
    <row r="56" spans="1:9" x14ac:dyDescent="0.25">
      <c r="B56" s="14"/>
      <c r="C56" s="15"/>
      <c r="D56" s="151" t="str">
        <f>'Project Information Summary'!C11</f>
        <v>FY2022</v>
      </c>
      <c r="E56" s="152"/>
      <c r="F56" s="153"/>
      <c r="G56" s="100" t="s">
        <v>28</v>
      </c>
      <c r="H56" s="66"/>
      <c r="I56" s="57"/>
    </row>
    <row r="57" spans="1:9" ht="46.5" customHeight="1" thickBot="1" x14ac:dyDescent="0.3">
      <c r="B57" s="149" t="s">
        <v>62</v>
      </c>
      <c r="C57" s="150"/>
      <c r="D57" s="65"/>
      <c r="E57" s="64">
        <f>IF(F52&lt;0,0,F52)</f>
        <v>0</v>
      </c>
      <c r="F57" s="83"/>
      <c r="G57" s="101"/>
      <c r="H57" s="66" t="str">
        <f>IF(E57&gt;F52,"OVER APPROVED BUDGET"," ")</f>
        <v>OVER APPROVED BUDGET</v>
      </c>
      <c r="I57" s="123" t="str">
        <f>IF(H57="OVER APPROVED BUDGET","You appear to have spent outside of your approved budget. If you did not receive an approved Project Alteration Request (PAR), you have violated the Letter of Agreement and will be barred from applying for additional funding for one year. ", " ")</f>
        <v xml:space="preserve">You appear to have spent outside of your approved budget. If you did not receive an approved Project Alteration Request (PAR), you have violated the Letter of Agreement and will be barred from applying for additional funding for one year. </v>
      </c>
    </row>
    <row r="58" spans="1:9" ht="30" customHeight="1" x14ac:dyDescent="0.25">
      <c r="B58" s="32"/>
      <c r="C58" s="33"/>
      <c r="D58" s="34"/>
      <c r="E58" s="34"/>
      <c r="F58" s="34"/>
      <c r="G58" s="102"/>
      <c r="H58" s="67" t="str">
        <f>IF(E57=F52,"UNDER APPROVED BUDGET"," ")</f>
        <v xml:space="preserve"> </v>
      </c>
      <c r="I58" s="123" t="str">
        <f>IF(H58="UNDER APPROVED BUDGET","You have spent within your approved budget. Any remaining funding will be transferred back to the CSF for redistribution in future grant cycles.", " ")</f>
        <v xml:space="preserve"> </v>
      </c>
    </row>
    <row r="59" spans="1:9" x14ac:dyDescent="0.25">
      <c r="B59" s="32"/>
      <c r="C59" s="33"/>
      <c r="D59" s="34"/>
      <c r="E59" s="34"/>
      <c r="F59" s="34"/>
      <c r="G59" s="102"/>
    </row>
    <row r="60" spans="1:9" x14ac:dyDescent="0.25">
      <c r="B60" s="32"/>
      <c r="C60" s="33"/>
      <c r="D60" s="34"/>
      <c r="E60" s="34"/>
      <c r="F60" s="34"/>
      <c r="G60" s="102"/>
    </row>
    <row r="61" spans="1:9" x14ac:dyDescent="0.25">
      <c r="B61" s="32"/>
      <c r="C61" s="33"/>
      <c r="D61" s="34"/>
      <c r="E61" s="34"/>
      <c r="F61" s="34"/>
      <c r="G61" s="102"/>
    </row>
    <row r="62" spans="1:9" x14ac:dyDescent="0.25">
      <c r="B62" s="33"/>
      <c r="C62" s="33"/>
      <c r="D62" s="34"/>
      <c r="E62" s="34"/>
      <c r="F62" s="34"/>
      <c r="G62" s="102"/>
    </row>
  </sheetData>
  <protectedRanges>
    <protectedRange sqref="C35:E38" name="Travel"/>
    <protectedRange sqref="C30:F30 F35:F38" name="Capital Equipment"/>
    <protectedRange sqref="C25:F25" name="Supplies"/>
    <protectedRange sqref="G6:G10 G13:G17 G20:G21 G43 G52 G57 G25:G26 G30:G31 G35:G39" name="Notes"/>
  </protectedRanges>
  <mergeCells count="19">
    <mergeCell ref="B2:G2"/>
    <mergeCell ref="B4:G4"/>
    <mergeCell ref="B26:C26"/>
    <mergeCell ref="B17:C17"/>
    <mergeCell ref="B23:G23"/>
    <mergeCell ref="B21:C21"/>
    <mergeCell ref="B10:C10"/>
    <mergeCell ref="B57:C57"/>
    <mergeCell ref="D56:F56"/>
    <mergeCell ref="B39:C39"/>
    <mergeCell ref="B45:G45"/>
    <mergeCell ref="B28:G28"/>
    <mergeCell ref="B31:C31"/>
    <mergeCell ref="B33:G33"/>
    <mergeCell ref="B41:G41"/>
    <mergeCell ref="B43:C43"/>
    <mergeCell ref="B52:C52"/>
    <mergeCell ref="B50:G50"/>
    <mergeCell ref="B55:G55"/>
  </mergeCells>
  <conditionalFormatting sqref="H6:H9 H11:H16 H40:H57 H18:H20 H22:H30 H32:H38">
    <cfRule type="containsText" dxfId="7" priority="19" operator="containsText" text="OVER BUDGET">
      <formula>NOT(ISERROR(SEARCH("OVER BUDGET",H6)))</formula>
    </cfRule>
  </conditionalFormatting>
  <conditionalFormatting sqref="H58">
    <cfRule type="containsText" dxfId="6" priority="17" operator="containsText" text="OVER BUDGET">
      <formula>NOT(ISERROR(SEARCH("OVER BUDGET",H58)))</formula>
    </cfRule>
  </conditionalFormatting>
  <conditionalFormatting sqref="H39">
    <cfRule type="containsText" dxfId="5" priority="15" operator="containsText" text="OVER BUDGET">
      <formula>NOT(ISERROR(SEARCH("OVER BUDGET",H39)))</formula>
    </cfRule>
  </conditionalFormatting>
  <conditionalFormatting sqref="H31">
    <cfRule type="containsText" dxfId="4" priority="14" operator="containsText" text="OVER BUDGET">
      <formula>NOT(ISERROR(SEARCH("OVER BUDGET",H31)))</formula>
    </cfRule>
  </conditionalFormatting>
  <conditionalFormatting sqref="H21">
    <cfRule type="containsText" dxfId="3" priority="13" operator="containsText" text="OVER BUDGET">
      <formula>NOT(ISERROR(SEARCH("OVER BUDGET",H21)))</formula>
    </cfRule>
  </conditionalFormatting>
  <conditionalFormatting sqref="H17">
    <cfRule type="containsText" dxfId="2" priority="12" operator="containsText" text="OVER BUDGET">
      <formula>NOT(ISERROR(SEARCH("OVER BUDGET",H17)))</formula>
    </cfRule>
  </conditionalFormatting>
  <conditionalFormatting sqref="H10">
    <cfRule type="containsText" dxfId="1" priority="11" operator="containsText" text="OVER BUDGET">
      <formula>NOT(ISERROR(SEARCH("OVER BUDGET",H10)))</formula>
    </cfRule>
  </conditionalFormatting>
  <conditionalFormatting sqref="F1:F1048576">
    <cfRule type="cellIs" dxfId="0" priority="2" operator="lessThan">
      <formula>0</formula>
    </cfRule>
  </conditionalFormatting>
  <dataValidations count="2">
    <dataValidation allowBlank="1" showInputMessage="1" showErrorMessage="1" promptTitle="Additional Information" prompt="More information on Capital Equipment can be found in the Additional Info &amp; Definitions sheet. " sqref="B28:G28" xr:uid="{F5E56512-9A1E-44E5-917F-4829607AD3DE}"/>
    <dataValidation allowBlank="1" showInputMessage="1" showErrorMessage="1" promptTitle="Additional Information" prompt="More information on Administrative Service Charge can be found in the Additional Info &amp; Definitions sheet. " sqref="B45:G45" xr:uid="{0F3CFF8C-22DB-4E73-BC8A-1447B420D3EB}"/>
  </dataValidation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5" ma:contentTypeDescription="Create a new document." ma:contentTypeScope="" ma:versionID="680fb769e312b2a554b26d9413d97b37">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b7d6f3f7d4477dd335f5a2d37868314b"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ocumentManagement>
</p:properties>
</file>

<file path=customXml/itemProps1.xml><?xml version="1.0" encoding="utf-8"?>
<ds:datastoreItem xmlns:ds="http://schemas.openxmlformats.org/officeDocument/2006/customXml" ds:itemID="{C07958DB-BD35-45B4-881E-0A6F2C0B5869}">
  <ds:schemaRefs>
    <ds:schemaRef ds:uri="http://schemas.microsoft.com/sharepoint/v3/contenttype/forms"/>
  </ds:schemaRefs>
</ds:datastoreItem>
</file>

<file path=customXml/itemProps2.xml><?xml version="1.0" encoding="utf-8"?>
<ds:datastoreItem xmlns:ds="http://schemas.openxmlformats.org/officeDocument/2006/customXml" ds:itemID="{E25F36AF-CB74-44C1-BB5A-97CB76D578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7fe747-9619-4bf6-9a12-ea6a6eb0fb61"/>
    <ds:schemaRef ds:uri="c5c5f828-e87a-4676-9ab8-38db4895ca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328603-7D24-4D6E-8508-4ADE39CBF8E1}">
  <ds:schemaRefs>
    <ds:schemaRef ds:uri="http://schemas.microsoft.com/office/2006/metadata/properties"/>
    <ds:schemaRef ds:uri="http://schemas.microsoft.com/office/infopath/2007/PartnerControls"/>
    <ds:schemaRef ds:uri="6f7fe747-9619-4bf6-9a12-ea6a6eb0fb61"/>
    <ds:schemaRef ds:uri="c5c5f828-e87a-4676-9ab8-38db4895ca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Information Summary</vt:lpstr>
      <vt:lpstr>Operating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Alaine</cp:lastModifiedBy>
  <cp:revision/>
  <dcterms:created xsi:type="dcterms:W3CDTF">2021-07-07T22:51:00Z</dcterms:created>
  <dcterms:modified xsi:type="dcterms:W3CDTF">2022-08-16T17:45:12Z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