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01"/>
  <workbookPr/>
  <mc:AlternateContent xmlns:mc="http://schemas.openxmlformats.org/markup-compatibility/2006">
    <mc:Choice Requires="x15">
      <x15ac:absPath xmlns:x15ac="http://schemas.microsoft.com/office/spreadsheetml/2010/11/ac" url="C:\Users\emilyhaworth\Downloads\"/>
    </mc:Choice>
  </mc:AlternateContent>
  <xr:revisionPtr revIDLastSave="64" documentId="8_{C1FF8656-A40A-41A0-8141-E7F4905A3142}" xr6:coauthVersionLast="47" xr6:coauthVersionMax="47" xr10:uidLastSave="{44C3FCCE-959E-4C70-8A4A-31179EB29459}"/>
  <bookViews>
    <workbookView xWindow="-120" yWindow="-120" windowWidth="29040" windowHeight="15840" firstSheet="1" xr2:uid="{00000000-000D-0000-FFFF-FFFF00000000}"/>
  </bookViews>
  <sheets>
    <sheet name="Project Information Summary" sheetId="3" r:id="rId1"/>
    <sheet name="Operating Budget" sheetId="1"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dEFaCYVPQCMW7aTHlj8ocpa6SAQ=="/>
    </ext>
  </extLst>
</workbook>
</file>

<file path=xl/calcChain.xml><?xml version="1.0" encoding="utf-8"?>
<calcChain xmlns="http://schemas.openxmlformats.org/spreadsheetml/2006/main">
  <c r="E25" i="3" l="1"/>
  <c r="E50" i="1"/>
  <c r="F42" i="1"/>
  <c r="E46" i="1"/>
  <c r="F29" i="1"/>
  <c r="E29" i="1"/>
  <c r="D29" i="1"/>
  <c r="E30" i="3"/>
  <c r="B2" i="1"/>
  <c r="B2" i="3"/>
  <c r="F38" i="1"/>
  <c r="F33" i="1"/>
  <c r="F6" i="1"/>
  <c r="F13" i="1"/>
  <c r="D39" i="3"/>
  <c r="C39" i="3"/>
  <c r="E29" i="3"/>
  <c r="C28" i="3"/>
  <c r="D28" i="3"/>
  <c r="D36" i="3"/>
  <c r="E39" i="3"/>
  <c r="E28" i="3"/>
  <c r="C36" i="3"/>
  <c r="D34" i="3"/>
  <c r="C34" i="3"/>
  <c r="B28" i="3"/>
  <c r="E31" i="3"/>
  <c r="E32" i="3"/>
  <c r="E33" i="3"/>
  <c r="E34" i="3" l="1"/>
  <c r="D59" i="1" l="1"/>
  <c r="B53" i="1"/>
  <c r="E16" i="3"/>
  <c r="F5" i="1" s="1"/>
  <c r="D16" i="3"/>
  <c r="C16" i="3"/>
  <c r="D5" i="1" s="1"/>
  <c r="D20" i="3"/>
  <c r="C20" i="3"/>
  <c r="D19" i="3"/>
  <c r="C19" i="3"/>
  <c r="D18" i="3"/>
  <c r="C18" i="3"/>
  <c r="D17" i="3"/>
  <c r="C17" i="3"/>
  <c r="E5" i="1" l="1"/>
  <c r="F54" i="1" l="1"/>
  <c r="E54" i="1"/>
  <c r="D54" i="1"/>
  <c r="F49" i="1"/>
  <c r="E49" i="1"/>
  <c r="D49" i="1"/>
  <c r="F45" i="1"/>
  <c r="E45" i="1"/>
  <c r="D45" i="1"/>
  <c r="F37" i="1"/>
  <c r="E37" i="1"/>
  <c r="D37" i="1"/>
  <c r="F32" i="1"/>
  <c r="E32" i="1"/>
  <c r="D32" i="1"/>
  <c r="F24" i="1"/>
  <c r="H24" i="1" s="1"/>
  <c r="I24" i="1" s="1"/>
  <c r="E24" i="1"/>
  <c r="D24" i="1"/>
  <c r="F19" i="1"/>
  <c r="E19" i="1"/>
  <c r="D19" i="1"/>
  <c r="F12" i="1"/>
  <c r="E12" i="1"/>
  <c r="D12" i="1"/>
  <c r="F7" i="1"/>
  <c r="F8" i="1"/>
  <c r="F9" i="1"/>
  <c r="H22" i="1"/>
  <c r="I22" i="1" s="1"/>
  <c r="H23" i="1"/>
  <c r="I23" i="1" s="1"/>
  <c r="F41" i="1"/>
  <c r="F40" i="1"/>
  <c r="F39" i="1"/>
  <c r="F20" i="1" l="1"/>
  <c r="F16" i="1"/>
  <c r="F15" i="1"/>
  <c r="E19" i="3" s="1"/>
  <c r="F14" i="1"/>
  <c r="E18" i="3" s="1"/>
  <c r="E17" i="3"/>
  <c r="E20" i="3" l="1"/>
  <c r="E42" i="1"/>
  <c r="D23" i="3" s="1"/>
  <c r="D42" i="1"/>
  <c r="C23" i="3" s="1"/>
  <c r="D34" i="1" l="1"/>
  <c r="C22" i="3" s="1"/>
  <c r="E34" i="1"/>
  <c r="D22" i="3" s="1"/>
  <c r="E21" i="3"/>
  <c r="D21" i="3" l="1"/>
  <c r="C21" i="3"/>
  <c r="H42" i="1"/>
  <c r="I42" i="1" s="1"/>
  <c r="E23" i="3"/>
  <c r="I29" i="1"/>
  <c r="F34" i="1"/>
  <c r="D21" i="1"/>
  <c r="E21" i="1"/>
  <c r="E22" i="3" l="1"/>
  <c r="H34" i="1"/>
  <c r="I34" i="1" s="1"/>
  <c r="F21" i="1"/>
  <c r="H21" i="1" s="1"/>
  <c r="I21" i="1" s="1"/>
  <c r="E10" i="1"/>
  <c r="D10" i="1" l="1"/>
  <c r="E17" i="1"/>
  <c r="D17" i="1"/>
  <c r="E55" i="1" l="1"/>
  <c r="F10" i="1"/>
  <c r="H10" i="1" s="1"/>
  <c r="I10" i="1" s="1"/>
  <c r="D46" i="1"/>
  <c r="D50" i="1" s="1"/>
  <c r="F17" i="1"/>
  <c r="H17" i="1" s="1"/>
  <c r="I17" i="1" s="1"/>
  <c r="D55" i="1" l="1"/>
  <c r="F50" i="1"/>
  <c r="C25" i="3"/>
  <c r="F55" i="1"/>
  <c r="F46" i="1"/>
  <c r="I46" i="1" s="1"/>
  <c r="D24" i="3"/>
  <c r="D25" i="3" s="1"/>
  <c r="E60" i="1" l="1"/>
  <c r="D37" i="3"/>
  <c r="D40" i="3" s="1"/>
  <c r="C24" i="3"/>
  <c r="E24" i="3"/>
  <c r="C37" i="3" l="1"/>
  <c r="C40" i="3" s="1"/>
  <c r="H61" i="1"/>
  <c r="E40" i="3" l="1"/>
  <c r="H55" i="1"/>
  <c r="I61" i="1"/>
  <c r="H60" i="1"/>
  <c r="F40" i="3" l="1"/>
  <c r="G40" i="3" s="1"/>
</calcChain>
</file>

<file path=xl/sharedStrings.xml><?xml version="1.0" encoding="utf-8"?>
<sst xmlns="http://schemas.openxmlformats.org/spreadsheetml/2006/main" count="100" uniqueCount="72">
  <si>
    <t>Project Information Summary</t>
  </si>
  <si>
    <t>Project Name</t>
  </si>
  <si>
    <t>Bike Ready Wildcats</t>
  </si>
  <si>
    <t>Department Name</t>
  </si>
  <si>
    <t>Parking and Transportation Services</t>
  </si>
  <si>
    <t>Department Number</t>
  </si>
  <si>
    <t>KFS Account Number</t>
  </si>
  <si>
    <t>Subaccount Number</t>
  </si>
  <si>
    <t>Project Code</t>
  </si>
  <si>
    <t>MG 22.11</t>
  </si>
  <si>
    <t>Fiscal Year</t>
  </si>
  <si>
    <t>FY2023</t>
  </si>
  <si>
    <t>Project Start Date</t>
  </si>
  <si>
    <t>Project End Date</t>
  </si>
  <si>
    <t>Project Budget Summary</t>
  </si>
  <si>
    <t>Total Full Benefit Employee Wages &amp; ERE</t>
  </si>
  <si>
    <t>Total Ancillary Employee Wages &amp; ERE</t>
  </si>
  <si>
    <t>Total Student Employee Wages &amp; ERE</t>
  </si>
  <si>
    <t>Total Graduate Assistant Stipends, ERE, &amp; Tuition Remission</t>
  </si>
  <si>
    <t>Total Supplies &amp; Related Operations</t>
  </si>
  <si>
    <t>Total Capital Equipment</t>
  </si>
  <si>
    <t>Total Travel</t>
  </si>
  <si>
    <t>Total Administrative Service Charge</t>
  </si>
  <si>
    <t>Total Budget</t>
  </si>
  <si>
    <t>Additional Funding Sources Summary</t>
  </si>
  <si>
    <t>An In-Kind contribution from the Office of Sustainability to cover Madeline's pay for her work on the project.</t>
  </si>
  <si>
    <t xml:space="preserve">An In-Kind contribution from the Parking and Transportation Services to cover student pay for the monitoring of the stations. </t>
  </si>
  <si>
    <t xml:space="preserve">Total Additional Funding Sources     </t>
  </si>
  <si>
    <t xml:space="preserve">Total Project Funding Across All Sources     </t>
  </si>
  <si>
    <t xml:space="preserve">Percent of Project Funded by the CSF     </t>
  </si>
  <si>
    <t>Personnel, Employee Related Expenses, &amp; Tuition Remission</t>
  </si>
  <si>
    <t>Category</t>
  </si>
  <si>
    <t>Expense Summary</t>
  </si>
  <si>
    <t>Notes and/or Justification of Expense</t>
  </si>
  <si>
    <t>Personnel Wages</t>
  </si>
  <si>
    <t>Full Benefit Employees (Staff &amp; Faculty) Wages</t>
  </si>
  <si>
    <t>Ancillary Employees Wages</t>
  </si>
  <si>
    <t>Student Employees Wages</t>
  </si>
  <si>
    <t>Graduate Assistants Stipends</t>
  </si>
  <si>
    <t xml:space="preserve">Total Personnel Wages     </t>
  </si>
  <si>
    <t>Employee Related Expenses (ERE)</t>
  </si>
  <si>
    <t xml:space="preserve">Full Benefit Employees ERE </t>
  </si>
  <si>
    <t xml:space="preserve">Ancillary Employees ERE </t>
  </si>
  <si>
    <t xml:space="preserve">Student Employees ERE </t>
  </si>
  <si>
    <t xml:space="preserve">Graduate Assistants ERE </t>
  </si>
  <si>
    <t xml:space="preserve">Total Employee Related Expenses     </t>
  </si>
  <si>
    <t xml:space="preserve">Graduate Assistant Tuition Remission </t>
  </si>
  <si>
    <t>Total Tuition Remission</t>
  </si>
  <si>
    <t>Supplies &amp; Related Operations</t>
  </si>
  <si>
    <t>Category (Object Codes 3000-5935)</t>
  </si>
  <si>
    <t>Supplies/Operations Expenses</t>
  </si>
  <si>
    <t>R/M Services-Other from FY22</t>
  </si>
  <si>
    <t>Freight - FY23</t>
  </si>
  <si>
    <t>Print and Lithography - FY23</t>
  </si>
  <si>
    <t>R/M Services-Other FY23</t>
  </si>
  <si>
    <t xml:space="preserve">Total Supplies &amp; Related Operations     </t>
  </si>
  <si>
    <t>Capital Equipment</t>
  </si>
  <si>
    <t>Category  (Object Codes 6000-6342)</t>
  </si>
  <si>
    <t xml:space="preserve">Total Capital Equipment     </t>
  </si>
  <si>
    <t>Travel</t>
  </si>
  <si>
    <t>Air Travel</t>
  </si>
  <si>
    <t>Ground Travel</t>
  </si>
  <si>
    <t>Hotels</t>
  </si>
  <si>
    <t>Other Travel</t>
  </si>
  <si>
    <t xml:space="preserve">Total Travel     </t>
  </si>
  <si>
    <t>Subtotal Annual Grant Approved Budget</t>
  </si>
  <si>
    <t xml:space="preserve">Subtotal All Expenses     </t>
  </si>
  <si>
    <t>Administrative Service Charge</t>
  </si>
  <si>
    <t>Administrative Service Charge (2%)</t>
  </si>
  <si>
    <t>Total Project Expenses</t>
  </si>
  <si>
    <t>Funding Remaining</t>
  </si>
  <si>
    <t xml:space="preserve">Total Amount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</si>
</sst>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409]dd\-mmm\-yy"/>
    <numFmt numFmtId="165" formatCode="[$-409]mmmm\ d\,\ yyyy;@"/>
    <numFmt numFmtId="166" formatCode="_([$$-409]* #,##0.00_);_([$$-409]* \(#,##0.00\);_([$$-409]* &quot;-&quot;??_);_(@_)"/>
  </numFmts>
  <fonts count="16">
    <font>
      <sz val="11"/>
      <color theme="1"/>
      <name val="Arial"/>
    </font>
    <font>
      <sz val="11"/>
      <color theme="1"/>
      <name val="Arial"/>
      <family val="2"/>
    </font>
    <font>
      <b/>
      <sz val="11"/>
      <color theme="0"/>
      <name val="Calibri"/>
      <family val="2"/>
      <scheme val="major"/>
    </font>
    <font>
      <sz val="11"/>
      <color theme="1"/>
      <name val="Calibri"/>
      <family val="2"/>
      <scheme val="major"/>
    </font>
    <font>
      <b/>
      <sz val="20"/>
      <color rgb="FFFFFFFF"/>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sz val="11"/>
      <color theme="0"/>
      <name val="Calibri"/>
      <family val="2"/>
      <scheme val="major"/>
    </font>
    <font>
      <b/>
      <sz val="20"/>
      <color theme="0"/>
      <name val="Calibri"/>
      <family val="2"/>
      <scheme val="major"/>
    </font>
    <font>
      <b/>
      <sz val="11"/>
      <name val="Calibri"/>
      <family val="2"/>
      <scheme val="major"/>
    </font>
    <font>
      <sz val="11"/>
      <color theme="1"/>
      <name val="Arial"/>
      <family val="2"/>
    </font>
    <font>
      <sz val="11"/>
      <name val="Calibri"/>
      <family val="2"/>
      <scheme val="major"/>
    </font>
    <font>
      <b/>
      <sz val="11"/>
      <color rgb="FFFF0000"/>
      <name val="Calibri"/>
      <family val="2"/>
      <scheme val="major"/>
    </font>
    <font>
      <b/>
      <sz val="11"/>
      <color theme="9"/>
      <name val="Calibri"/>
      <family val="2"/>
      <scheme val="major"/>
    </font>
    <font>
      <b/>
      <sz val="14"/>
      <name val="Calibri"/>
      <family val="2"/>
      <scheme val="major"/>
    </font>
  </fonts>
  <fills count="9">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rgb="FFFFC000"/>
        <bgColor indexed="64"/>
      </patternFill>
    </fill>
  </fills>
  <borders count="63">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9" fontId="11" fillId="0" borderId="0" applyFont="0" applyFill="0" applyBorder="0" applyAlignment="0" applyProtection="0"/>
  </cellStyleXfs>
  <cellXfs count="182">
    <xf numFmtId="0" fontId="0" fillId="0" borderId="0" xfId="0"/>
    <xf numFmtId="0" fontId="3" fillId="0" borderId="0" xfId="0" applyFont="1"/>
    <xf numFmtId="0" fontId="5" fillId="0" borderId="10" xfId="0" applyFont="1" applyBorder="1" applyAlignment="1">
      <alignment horizontal="center" vertical="center"/>
    </xf>
    <xf numFmtId="0" fontId="6" fillId="7" borderId="15" xfId="0" applyFont="1" applyFill="1" applyBorder="1" applyAlignment="1">
      <alignment horizontal="center" vertical="center"/>
    </xf>
    <xf numFmtId="0" fontId="6" fillId="7" borderId="17" xfId="0" applyFont="1" applyFill="1" applyBorder="1" applyAlignment="1">
      <alignment horizontal="center" vertical="center"/>
    </xf>
    <xf numFmtId="0" fontId="5" fillId="0" borderId="19" xfId="0" applyFont="1" applyBorder="1" applyAlignment="1">
      <alignment horizontal="left" vertical="center"/>
    </xf>
    <xf numFmtId="0" fontId="5" fillId="0" borderId="26" xfId="0" applyFont="1" applyBorder="1" applyAlignment="1">
      <alignment horizontal="left" vertical="center"/>
    </xf>
    <xf numFmtId="0" fontId="3" fillId="0" borderId="1" xfId="0" applyFont="1" applyBorder="1"/>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28" xfId="0" applyFont="1" applyBorder="1" applyAlignment="1">
      <alignment horizontal="left" vertical="center"/>
    </xf>
    <xf numFmtId="44" fontId="3" fillId="0" borderId="37" xfId="1" applyFont="1" applyBorder="1" applyAlignment="1">
      <alignment horizontal="center" vertical="center"/>
    </xf>
    <xf numFmtId="44" fontId="3" fillId="0" borderId="32" xfId="1" applyFont="1" applyBorder="1" applyAlignment="1">
      <alignment horizontal="center" vertical="center"/>
    </xf>
    <xf numFmtId="0" fontId="3" fillId="7" borderId="5" xfId="0" applyFont="1" applyFill="1" applyBorder="1" applyAlignment="1">
      <alignment horizontal="left" vertical="center"/>
    </xf>
    <xf numFmtId="0" fontId="3" fillId="7" borderId="1" xfId="0" applyFont="1" applyFill="1" applyBorder="1" applyAlignment="1">
      <alignment horizontal="left"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44" fontId="3" fillId="0" borderId="7" xfId="1" applyFont="1" applyBorder="1" applyAlignment="1">
      <alignment horizontal="center" vertical="center"/>
    </xf>
    <xf numFmtId="44" fontId="3" fillId="0" borderId="47" xfId="1" applyFont="1" applyBorder="1" applyAlignment="1">
      <alignment horizontal="center" vertical="center"/>
    </xf>
    <xf numFmtId="44" fontId="3" fillId="0" borderId="9" xfId="1" applyFont="1" applyBorder="1" applyAlignment="1">
      <alignment horizontal="center" vertical="center"/>
    </xf>
    <xf numFmtId="0" fontId="3" fillId="0" borderId="37" xfId="0" applyFont="1" applyBorder="1" applyAlignment="1">
      <alignment horizontal="left" vertical="center"/>
    </xf>
    <xf numFmtId="0" fontId="3" fillId="0" borderId="40" xfId="0" applyFont="1" applyBorder="1" applyAlignment="1">
      <alignment horizontal="left" vertical="center"/>
    </xf>
    <xf numFmtId="0" fontId="3" fillId="7" borderId="15" xfId="0" applyFont="1" applyFill="1" applyBorder="1" applyAlignment="1">
      <alignment horizontal="left" vertical="center"/>
    </xf>
    <xf numFmtId="0" fontId="3" fillId="7" borderId="17" xfId="0" applyFont="1" applyFill="1" applyBorder="1" applyAlignment="1">
      <alignment horizontal="left" vertical="center"/>
    </xf>
    <xf numFmtId="0" fontId="3" fillId="7" borderId="8" xfId="0" applyFont="1" applyFill="1" applyBorder="1" applyAlignment="1">
      <alignment horizontal="left" vertical="center"/>
    </xf>
    <xf numFmtId="0" fontId="3" fillId="7" borderId="2" xfId="0" applyFont="1" applyFill="1" applyBorder="1" applyAlignment="1">
      <alignment horizontal="left" vertical="center"/>
    </xf>
    <xf numFmtId="0" fontId="3" fillId="7" borderId="3" xfId="0" applyFont="1" applyFill="1" applyBorder="1" applyAlignment="1">
      <alignment horizontal="left" vertical="center"/>
    </xf>
    <xf numFmtId="44" fontId="5" fillId="7" borderId="3" xfId="0" applyNumberFormat="1" applyFont="1" applyFill="1" applyBorder="1" applyAlignment="1">
      <alignment horizontal="center" vertical="center"/>
    </xf>
    <xf numFmtId="0" fontId="3" fillId="7" borderId="7" xfId="0" applyFont="1" applyFill="1" applyBorder="1" applyAlignment="1">
      <alignment horizontal="left" vertical="center"/>
    </xf>
    <xf numFmtId="0" fontId="8" fillId="0" borderId="1" xfId="0" applyFont="1" applyBorder="1"/>
    <xf numFmtId="0" fontId="8" fillId="0" borderId="0" xfId="0" applyFont="1"/>
    <xf numFmtId="0" fontId="3"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44" fontId="3" fillId="7" borderId="24" xfId="0" applyNumberFormat="1" applyFont="1" applyFill="1" applyBorder="1" applyAlignment="1">
      <alignment horizontal="center" vertical="center"/>
    </xf>
    <xf numFmtId="44" fontId="3" fillId="7" borderId="25" xfId="0" applyNumberFormat="1" applyFont="1" applyFill="1" applyBorder="1" applyAlignment="1">
      <alignment horizontal="center" vertical="center"/>
    </xf>
    <xf numFmtId="44" fontId="3" fillId="0" borderId="23" xfId="1" applyFont="1" applyBorder="1" applyAlignment="1">
      <alignment horizontal="center" vertical="center"/>
    </xf>
    <xf numFmtId="44" fontId="3" fillId="0" borderId="49" xfId="1" applyFont="1" applyBorder="1" applyAlignment="1">
      <alignment horizontal="center" vertical="center"/>
    </xf>
    <xf numFmtId="0" fontId="3" fillId="0" borderId="22" xfId="0" applyFont="1" applyBorder="1" applyAlignment="1">
      <alignment horizontal="left"/>
    </xf>
    <xf numFmtId="0" fontId="3" fillId="0" borderId="24" xfId="0" quotePrefix="1" applyFont="1" applyBorder="1" applyAlignment="1">
      <alignment horizontal="left"/>
    </xf>
    <xf numFmtId="0" fontId="2" fillId="0" borderId="44" xfId="0" applyFont="1" applyBorder="1" applyAlignment="1">
      <alignment horizontal="center"/>
    </xf>
    <xf numFmtId="0" fontId="3" fillId="0" borderId="44" xfId="0" applyFont="1" applyBorder="1" applyAlignment="1">
      <alignment horizontal="left" vertical="center"/>
    </xf>
    <xf numFmtId="164" fontId="3" fillId="0" borderId="44" xfId="0" applyNumberFormat="1" applyFont="1" applyBorder="1" applyAlignment="1">
      <alignment horizontal="left" vertical="center"/>
    </xf>
    <xf numFmtId="0" fontId="3" fillId="0" borderId="48" xfId="0" applyFont="1" applyBorder="1" applyAlignment="1">
      <alignment horizontal="lef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3" fillId="0" borderId="34" xfId="0" applyFont="1" applyBorder="1" applyAlignment="1">
      <alignment horizontal="left"/>
    </xf>
    <xf numFmtId="0" fontId="3" fillId="0" borderId="34" xfId="0" applyFont="1" applyBorder="1" applyAlignment="1">
      <alignment horizontal="left" vertical="center"/>
    </xf>
    <xf numFmtId="44" fontId="3" fillId="0" borderId="51" xfId="1" applyFont="1" applyBorder="1" applyAlignment="1">
      <alignment horizontal="center" vertical="center"/>
    </xf>
    <xf numFmtId="44" fontId="3" fillId="0" borderId="22" xfId="1" applyFont="1" applyFill="1" applyBorder="1" applyAlignment="1">
      <alignment horizontal="center" vertical="center"/>
    </xf>
    <xf numFmtId="44" fontId="3" fillId="0" borderId="45" xfId="1" applyFont="1" applyFill="1" applyBorder="1" applyAlignment="1">
      <alignment horizontal="center" vertical="center"/>
    </xf>
    <xf numFmtId="44" fontId="3" fillId="0" borderId="23" xfId="1" applyFont="1" applyFill="1" applyBorder="1" applyAlignment="1">
      <alignment horizontal="center" vertical="center"/>
    </xf>
    <xf numFmtId="44" fontId="3" fillId="0" borderId="49" xfId="1" applyFont="1" applyFill="1" applyBorder="1" applyAlignment="1">
      <alignment horizontal="center" vertical="center"/>
    </xf>
    <xf numFmtId="44" fontId="3" fillId="0" borderId="34" xfId="1" applyFont="1" applyFill="1" applyBorder="1" applyAlignment="1">
      <alignment horizontal="center" vertical="center"/>
    </xf>
    <xf numFmtId="0" fontId="3" fillId="0" borderId="0" xfId="0" applyFont="1" applyAlignment="1">
      <alignment wrapText="1"/>
    </xf>
    <xf numFmtId="0" fontId="3" fillId="0" borderId="1" xfId="0" applyFont="1" applyBorder="1" applyAlignment="1">
      <alignment horizontal="left" vertical="center"/>
    </xf>
    <xf numFmtId="0" fontId="5" fillId="0" borderId="21" xfId="0" applyFont="1" applyBorder="1" applyAlignment="1">
      <alignment horizontal="left" vertical="center"/>
    </xf>
    <xf numFmtId="44" fontId="3" fillId="0" borderId="52" xfId="0" applyNumberFormat="1" applyFont="1" applyBorder="1" applyAlignment="1">
      <alignment horizontal="center" vertical="center"/>
    </xf>
    <xf numFmtId="44" fontId="3" fillId="7" borderId="52" xfId="0" applyNumberFormat="1" applyFont="1" applyFill="1" applyBorder="1" applyAlignment="1">
      <alignment horizontal="center" vertical="center"/>
    </xf>
    <xf numFmtId="44" fontId="3" fillId="7" borderId="30" xfId="0" applyNumberFormat="1" applyFont="1" applyFill="1" applyBorder="1" applyAlignment="1">
      <alignment horizontal="center" vertical="center"/>
    </xf>
    <xf numFmtId="44" fontId="3" fillId="0" borderId="30" xfId="0" applyNumberFormat="1" applyFont="1" applyBorder="1" applyAlignment="1">
      <alignment horizontal="center" vertical="center"/>
    </xf>
    <xf numFmtId="44" fontId="3" fillId="0" borderId="25" xfId="0" applyNumberFormat="1" applyFont="1" applyBorder="1" applyAlignment="1">
      <alignment horizontal="center" vertical="center"/>
    </xf>
    <xf numFmtId="44" fontId="3" fillId="7" borderId="8" xfId="0" applyNumberFormat="1" applyFont="1" applyFill="1" applyBorder="1" applyAlignment="1">
      <alignment vertical="center"/>
    </xf>
    <xf numFmtId="44" fontId="3" fillId="7" borderId="7" xfId="0" applyNumberFormat="1" applyFont="1" applyFill="1" applyBorder="1" applyAlignment="1">
      <alignment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44" fontId="3" fillId="0" borderId="10" xfId="1" applyFont="1" applyFill="1" applyBorder="1" applyAlignment="1">
      <alignment horizontal="center" vertical="center"/>
    </xf>
    <xf numFmtId="44" fontId="3" fillId="0" borderId="46" xfId="1" applyFont="1" applyFill="1" applyBorder="1" applyAlignment="1">
      <alignment horizontal="center" vertical="center"/>
    </xf>
    <xf numFmtId="44" fontId="3" fillId="0" borderId="22" xfId="0" applyNumberFormat="1" applyFont="1" applyBorder="1" applyAlignment="1">
      <alignment horizontal="center" vertical="center"/>
    </xf>
    <xf numFmtId="44" fontId="3" fillId="0" borderId="10" xfId="0" applyNumberFormat="1" applyFont="1" applyBorder="1" applyAlignment="1">
      <alignment horizontal="center" vertical="center"/>
    </xf>
    <xf numFmtId="44" fontId="3" fillId="0" borderId="45" xfId="0" applyNumberFormat="1" applyFont="1" applyBorder="1" applyAlignment="1">
      <alignment horizontal="center" vertical="center"/>
    </xf>
    <xf numFmtId="44" fontId="3" fillId="0" borderId="46" xfId="0" applyNumberFormat="1" applyFont="1" applyBorder="1" applyAlignment="1">
      <alignment horizontal="center" vertical="center"/>
    </xf>
    <xf numFmtId="0" fontId="5" fillId="0" borderId="23" xfId="0" applyFont="1" applyBorder="1" applyAlignment="1">
      <alignment horizontal="left" vertical="center"/>
    </xf>
    <xf numFmtId="0" fontId="5" fillId="0" borderId="27" xfId="0" applyFont="1" applyBorder="1" applyAlignment="1">
      <alignment horizontal="left" vertical="center"/>
    </xf>
    <xf numFmtId="44" fontId="3" fillId="0" borderId="12" xfId="1" applyFont="1" applyFill="1" applyBorder="1" applyAlignment="1">
      <alignment horizontal="center" vertical="center"/>
    </xf>
    <xf numFmtId="0" fontId="5" fillId="0" borderId="28" xfId="0" applyFont="1" applyBorder="1" applyAlignment="1">
      <alignment horizontal="left" vertical="center"/>
    </xf>
    <xf numFmtId="0" fontId="10" fillId="0" borderId="19" xfId="0" applyFont="1" applyBorder="1" applyAlignment="1">
      <alignment horizontal="center"/>
    </xf>
    <xf numFmtId="0" fontId="3" fillId="0" borderId="18" xfId="0" applyFont="1" applyBorder="1" applyAlignment="1">
      <alignment horizontal="left" vertical="center"/>
    </xf>
    <xf numFmtId="0" fontId="3" fillId="0" borderId="55" xfId="0" applyFont="1" applyBorder="1" applyAlignment="1">
      <alignment horizontal="left" vertical="center"/>
    </xf>
    <xf numFmtId="44" fontId="3" fillId="0" borderId="40" xfId="1" applyFont="1" applyBorder="1" applyAlignment="1">
      <alignment horizontal="center" vertical="center"/>
    </xf>
    <xf numFmtId="44" fontId="3" fillId="7" borderId="9" xfId="0" applyNumberFormat="1" applyFont="1" applyFill="1" applyBorder="1" applyAlignment="1">
      <alignment vertical="center"/>
    </xf>
    <xf numFmtId="44" fontId="3" fillId="0" borderId="22" xfId="0" applyNumberFormat="1" applyFont="1" applyBorder="1" applyAlignment="1">
      <alignment horizontal="left" vertical="center"/>
    </xf>
    <xf numFmtId="44" fontId="3" fillId="0" borderId="24" xfId="0" applyNumberFormat="1" applyFont="1" applyBorder="1" applyAlignment="1">
      <alignment horizontal="left" vertical="center"/>
    </xf>
    <xf numFmtId="0" fontId="3" fillId="0" borderId="29" xfId="0" applyFont="1" applyBorder="1" applyAlignment="1">
      <alignment horizontal="center" vertical="center"/>
    </xf>
    <xf numFmtId="0" fontId="3" fillId="8" borderId="58" xfId="0" applyFont="1" applyFill="1" applyBorder="1" applyAlignment="1">
      <alignment horizontal="center" vertical="center"/>
    </xf>
    <xf numFmtId="0" fontId="6" fillId="7" borderId="16" xfId="0" applyFont="1" applyFill="1" applyBorder="1" applyAlignment="1">
      <alignment horizontal="center" vertical="center" wrapText="1"/>
    </xf>
    <xf numFmtId="0" fontId="5" fillId="0" borderId="33" xfId="0" applyFont="1" applyBorder="1" applyAlignment="1">
      <alignment horizontal="left" vertical="center" wrapText="1"/>
    </xf>
    <xf numFmtId="39" fontId="3" fillId="6" borderId="29" xfId="0" applyNumberFormat="1" applyFont="1" applyFill="1" applyBorder="1" applyAlignment="1">
      <alignment horizontal="left" vertical="center" wrapText="1"/>
    </xf>
    <xf numFmtId="39" fontId="3" fillId="6" borderId="9" xfId="0" applyNumberFormat="1" applyFont="1" applyFill="1" applyBorder="1" applyAlignment="1">
      <alignment horizontal="left" vertical="center" wrapText="1"/>
    </xf>
    <xf numFmtId="39" fontId="3" fillId="7" borderId="6" xfId="0" applyNumberFormat="1" applyFont="1" applyFill="1" applyBorder="1" applyAlignment="1">
      <alignment horizontal="left" vertical="center" wrapText="1"/>
    </xf>
    <xf numFmtId="39" fontId="3" fillId="6" borderId="30" xfId="0" applyNumberFormat="1" applyFont="1" applyFill="1" applyBorder="1" applyAlignment="1">
      <alignment horizontal="left" vertical="center" wrapText="1"/>
    </xf>
    <xf numFmtId="39" fontId="3" fillId="7" borderId="9" xfId="0" applyNumberFormat="1" applyFont="1" applyFill="1" applyBorder="1" applyAlignment="1">
      <alignment horizontal="left" vertical="center" wrapText="1"/>
    </xf>
    <xf numFmtId="39" fontId="3" fillId="6" borderId="29" xfId="0" applyNumberFormat="1" applyFont="1" applyFill="1" applyBorder="1" applyAlignment="1">
      <alignment horizontal="left" wrapText="1"/>
    </xf>
    <xf numFmtId="0" fontId="5" fillId="6" borderId="29" xfId="0" applyFont="1" applyFill="1" applyBorder="1" applyAlignment="1">
      <alignment horizontal="left" vertical="center" wrapText="1"/>
    </xf>
    <xf numFmtId="39" fontId="3" fillId="7" borderId="16" xfId="0" applyNumberFormat="1" applyFont="1" applyFill="1" applyBorder="1" applyAlignment="1">
      <alignment horizontal="left" vertical="center" wrapText="1"/>
    </xf>
    <xf numFmtId="0" fontId="5" fillId="7" borderId="30" xfId="0" applyFont="1" applyFill="1" applyBorder="1" applyAlignment="1">
      <alignment horizontal="left" vertical="center" wrapText="1"/>
    </xf>
    <xf numFmtId="0" fontId="5" fillId="7" borderId="4" xfId="0" applyFont="1" applyFill="1" applyBorder="1" applyAlignment="1">
      <alignment horizontal="left" vertical="center" wrapText="1"/>
    </xf>
    <xf numFmtId="0" fontId="5" fillId="0" borderId="35" xfId="0" applyFont="1" applyBorder="1" applyAlignment="1">
      <alignment horizontal="left" vertical="center" wrapText="1"/>
    </xf>
    <xf numFmtId="39" fontId="3" fillId="6" borderId="36" xfId="0" applyNumberFormat="1" applyFont="1" applyFill="1" applyBorder="1" applyAlignment="1">
      <alignment horizontal="left" vertical="center" wrapText="1"/>
    </xf>
    <xf numFmtId="0" fontId="5" fillId="0" borderId="0" xfId="0" applyFont="1" applyAlignment="1">
      <alignment horizontal="left" vertical="center" wrapText="1"/>
    </xf>
    <xf numFmtId="0" fontId="7" fillId="0" borderId="1" xfId="0" applyFont="1" applyBorder="1" applyAlignment="1">
      <alignment horizontal="right" vertical="center"/>
    </xf>
    <xf numFmtId="44" fontId="15" fillId="0" borderId="8" xfId="1" applyFont="1" applyFill="1" applyBorder="1" applyAlignment="1">
      <alignment horizontal="right" vertical="center"/>
    </xf>
    <xf numFmtId="44" fontId="15" fillId="0" borderId="9" xfId="1" applyFont="1" applyFill="1" applyBorder="1" applyAlignment="1">
      <alignment horizontal="right" vertical="center"/>
    </xf>
    <xf numFmtId="44" fontId="15" fillId="0" borderId="1" xfId="1" applyFont="1" applyFill="1" applyBorder="1" applyAlignment="1">
      <alignment horizontal="right" vertical="center"/>
    </xf>
    <xf numFmtId="44" fontId="3" fillId="0" borderId="1" xfId="0" applyNumberFormat="1" applyFont="1" applyBorder="1" applyAlignment="1">
      <alignment horizontal="center" vertical="center"/>
    </xf>
    <xf numFmtId="0" fontId="3" fillId="0" borderId="1" xfId="0" applyFont="1" applyBorder="1" applyAlignment="1">
      <alignment wrapText="1"/>
    </xf>
    <xf numFmtId="44" fontId="3" fillId="0" borderId="10" xfId="0" applyNumberFormat="1" applyFont="1" applyBorder="1" applyAlignment="1">
      <alignment horizontal="left" vertical="center"/>
    </xf>
    <xf numFmtId="0" fontId="5" fillId="0" borderId="21" xfId="0" applyFont="1" applyBorder="1" applyAlignment="1">
      <alignment horizontal="center"/>
    </xf>
    <xf numFmtId="44" fontId="3" fillId="0" borderId="23" xfId="0" applyNumberFormat="1" applyFont="1" applyBorder="1" applyAlignment="1">
      <alignment horizontal="left" vertical="center"/>
    </xf>
    <xf numFmtId="44" fontId="3" fillId="0" borderId="25" xfId="0" applyNumberFormat="1" applyFont="1" applyBorder="1" applyAlignment="1">
      <alignment horizontal="left" vertical="center"/>
    </xf>
    <xf numFmtId="44" fontId="3" fillId="0" borderId="28" xfId="0" applyNumberFormat="1" applyFont="1" applyBorder="1" applyAlignment="1">
      <alignment horizontal="left" vertical="center"/>
    </xf>
    <xf numFmtId="0" fontId="7" fillId="3" borderId="11" xfId="0" applyFont="1" applyFill="1" applyBorder="1" applyAlignment="1">
      <alignment horizontal="right" vertical="center"/>
    </xf>
    <xf numFmtId="0" fontId="5" fillId="0" borderId="1" xfId="0" applyFont="1" applyBorder="1" applyAlignment="1">
      <alignment wrapText="1"/>
    </xf>
    <xf numFmtId="0" fontId="10" fillId="0" borderId="54" xfId="0" applyFont="1" applyBorder="1" applyAlignment="1">
      <alignment horizontal="center"/>
    </xf>
    <xf numFmtId="44" fontId="15" fillId="0" borderId="7" xfId="1" applyFont="1" applyFill="1" applyBorder="1" applyAlignment="1">
      <alignment horizontal="right" vertical="center"/>
    </xf>
    <xf numFmtId="0" fontId="10" fillId="0" borderId="35" xfId="0" applyFont="1" applyBorder="1" applyAlignment="1">
      <alignment horizontal="center"/>
    </xf>
    <xf numFmtId="0" fontId="3" fillId="0" borderId="60" xfId="0" applyFont="1" applyBorder="1" applyAlignment="1">
      <alignment horizontal="left" vertical="center"/>
    </xf>
    <xf numFmtId="0" fontId="7" fillId="3" borderId="56" xfId="0" applyFont="1" applyFill="1" applyBorder="1" applyAlignment="1">
      <alignment horizontal="right" vertical="center"/>
    </xf>
    <xf numFmtId="44" fontId="3" fillId="6" borderId="50" xfId="1" applyFont="1" applyFill="1" applyBorder="1" applyAlignment="1">
      <alignment horizontal="left" vertical="center"/>
    </xf>
    <xf numFmtId="44" fontId="3" fillId="0" borderId="22" xfId="1" applyFont="1" applyFill="1" applyBorder="1" applyAlignment="1">
      <alignment horizontal="left" vertical="center"/>
    </xf>
    <xf numFmtId="0" fontId="3" fillId="0" borderId="1" xfId="0" applyFont="1" applyBorder="1" applyAlignment="1">
      <alignment horizontal="left" vertical="center" wrapText="1"/>
    </xf>
    <xf numFmtId="165" fontId="3" fillId="0" borderId="58" xfId="0" applyNumberFormat="1" applyFont="1" applyBorder="1" applyAlignment="1">
      <alignment horizontal="center" vertical="center"/>
    </xf>
    <xf numFmtId="165" fontId="3" fillId="0" borderId="30" xfId="0" quotePrefix="1" applyNumberFormat="1" applyFont="1" applyBorder="1" applyAlignment="1">
      <alignment horizontal="center" vertical="center"/>
    </xf>
    <xf numFmtId="0" fontId="5" fillId="0" borderId="20" xfId="0" applyFont="1" applyBorder="1" applyAlignment="1">
      <alignment horizontal="center"/>
    </xf>
    <xf numFmtId="9" fontId="3" fillId="0" borderId="25" xfId="2" applyFont="1" applyBorder="1" applyAlignment="1">
      <alignment horizontal="center" vertical="center"/>
    </xf>
    <xf numFmtId="9" fontId="3" fillId="0" borderId="28" xfId="2" applyFont="1" applyBorder="1" applyAlignment="1">
      <alignment horizontal="center" vertical="center"/>
    </xf>
    <xf numFmtId="0" fontId="5" fillId="7" borderId="21" xfId="0" applyFont="1" applyFill="1" applyBorder="1" applyAlignment="1">
      <alignment horizontal="center"/>
    </xf>
    <xf numFmtId="44" fontId="3" fillId="7" borderId="28" xfId="0" applyNumberFormat="1" applyFont="1" applyFill="1" applyBorder="1" applyAlignment="1">
      <alignment horizontal="center" vertical="center"/>
    </xf>
    <xf numFmtId="0" fontId="5" fillId="0" borderId="20" xfId="0" applyFont="1" applyBorder="1" applyAlignment="1">
      <alignment horizontal="center" wrapText="1"/>
    </xf>
    <xf numFmtId="0" fontId="5" fillId="0" borderId="20" xfId="0" applyFont="1" applyBorder="1" applyAlignment="1">
      <alignment horizontal="center" vertical="center" wrapText="1"/>
    </xf>
    <xf numFmtId="44" fontId="15" fillId="0" borderId="17" xfId="0" applyNumberFormat="1" applyFont="1" applyBorder="1" applyAlignment="1">
      <alignment horizontal="right" vertical="center"/>
    </xf>
    <xf numFmtId="44" fontId="15" fillId="0" borderId="16" xfId="0" applyNumberFormat="1" applyFont="1" applyBorder="1" applyAlignment="1">
      <alignment horizontal="right" vertical="center"/>
    </xf>
    <xf numFmtId="2" fontId="3" fillId="0" borderId="1" xfId="0" applyNumberFormat="1" applyFont="1" applyBorder="1" applyAlignment="1">
      <alignment horizontal="left" vertical="center"/>
    </xf>
    <xf numFmtId="44" fontId="3" fillId="0" borderId="1" xfId="0" applyNumberFormat="1" applyFont="1" applyBorder="1" applyAlignment="1">
      <alignment horizontal="left" vertical="center"/>
    </xf>
    <xf numFmtId="0" fontId="3" fillId="0" borderId="60" xfId="0" applyFont="1" applyBorder="1" applyAlignment="1">
      <alignment horizontal="left" vertical="center" wrapText="1"/>
    </xf>
    <xf numFmtId="44" fontId="12" fillId="0" borderId="22" xfId="1" applyFont="1" applyFill="1" applyBorder="1" applyAlignment="1">
      <alignment horizontal="right" vertical="center"/>
    </xf>
    <xf numFmtId="44" fontId="3" fillId="0" borderId="22" xfId="1" applyFont="1" applyFill="1" applyBorder="1" applyAlignment="1">
      <alignment horizontal="right" vertical="center"/>
    </xf>
    <xf numFmtId="0" fontId="5" fillId="0" borderId="61" xfId="0" applyFont="1" applyBorder="1" applyAlignment="1">
      <alignment horizontal="left" vertical="center"/>
    </xf>
    <xf numFmtId="0" fontId="5" fillId="0" borderId="61" xfId="0" applyFont="1" applyBorder="1" applyAlignment="1">
      <alignment horizontal="center" vertical="center"/>
    </xf>
    <xf numFmtId="0" fontId="5" fillId="0" borderId="51" xfId="0" applyFont="1" applyBorder="1" applyAlignment="1">
      <alignment horizontal="center" vertical="center"/>
    </xf>
    <xf numFmtId="166" fontId="3" fillId="0" borderId="22" xfId="1" applyNumberFormat="1" applyFont="1" applyFill="1" applyBorder="1" applyAlignment="1">
      <alignment vertical="top"/>
    </xf>
    <xf numFmtId="166" fontId="3" fillId="0" borderId="7" xfId="1" applyNumberFormat="1" applyFont="1" applyBorder="1" applyAlignment="1">
      <alignment horizontal="center" vertical="center"/>
    </xf>
    <xf numFmtId="166" fontId="3" fillId="0" borderId="62" xfId="0" applyNumberFormat="1" applyFont="1" applyBorder="1" applyAlignment="1">
      <alignment horizontal="center" vertical="center"/>
    </xf>
    <xf numFmtId="0" fontId="3" fillId="0" borderId="51" xfId="0" applyFont="1" applyBorder="1" applyAlignment="1">
      <alignment horizontal="left" vertical="center"/>
    </xf>
    <xf numFmtId="0" fontId="7" fillId="4" borderId="19" xfId="0" applyFont="1" applyFill="1" applyBorder="1" applyAlignment="1">
      <alignment horizontal="center"/>
    </xf>
    <xf numFmtId="0" fontId="7" fillId="4" borderId="53" xfId="0" applyFont="1" applyFill="1" applyBorder="1" applyAlignment="1">
      <alignment horizontal="center"/>
    </xf>
    <xf numFmtId="0" fontId="7" fillId="4" borderId="42" xfId="0" applyFont="1" applyFill="1" applyBorder="1" applyAlignment="1">
      <alignment horizontal="center"/>
    </xf>
    <xf numFmtId="0" fontId="4" fillId="2" borderId="15"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6" xfId="0" applyFont="1" applyFill="1" applyBorder="1" applyAlignment="1">
      <alignment horizontal="center" vertical="center"/>
    </xf>
    <xf numFmtId="0" fontId="7" fillId="4" borderId="41" xfId="0" applyFont="1" applyFill="1" applyBorder="1" applyAlignment="1">
      <alignment horizontal="center"/>
    </xf>
    <xf numFmtId="0" fontId="7" fillId="4" borderId="43" xfId="0" applyFont="1" applyFill="1" applyBorder="1" applyAlignment="1">
      <alignment horizontal="center"/>
    </xf>
    <xf numFmtId="0" fontId="7" fillId="4" borderId="59" xfId="0" applyFont="1" applyFill="1" applyBorder="1" applyAlignment="1">
      <alignment horizontal="center" wrapText="1"/>
    </xf>
    <xf numFmtId="0" fontId="7" fillId="4" borderId="33" xfId="0" applyFont="1" applyFill="1" applyBorder="1" applyAlignment="1">
      <alignment horizontal="center" wrapText="1"/>
    </xf>
    <xf numFmtId="0" fontId="7" fillId="3" borderId="41" xfId="0" applyFont="1" applyFill="1" applyBorder="1" applyAlignment="1">
      <alignment horizontal="center" vertical="center"/>
    </xf>
    <xf numFmtId="0" fontId="7" fillId="3" borderId="37" xfId="0" applyFont="1" applyFill="1" applyBorder="1" applyAlignment="1">
      <alignment horizontal="center" vertical="center"/>
    </xf>
    <xf numFmtId="0" fontId="9" fillId="3" borderId="7" xfId="0" applyFont="1" applyFill="1" applyBorder="1" applyAlignment="1">
      <alignment horizontal="right" vertical="center"/>
    </xf>
    <xf numFmtId="0" fontId="9" fillId="3" borderId="8" xfId="0" applyFont="1" applyFill="1" applyBorder="1" applyAlignment="1">
      <alignment horizontal="righ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7" fillId="3" borderId="37" xfId="0" applyFont="1" applyFill="1" applyBorder="1" applyAlignment="1">
      <alignment horizontal="right" vertical="center"/>
    </xf>
    <xf numFmtId="0" fontId="7" fillId="3" borderId="32" xfId="0" applyFont="1" applyFill="1" applyBorder="1" applyAlignment="1">
      <alignment horizontal="right" vertical="center"/>
    </xf>
    <xf numFmtId="0" fontId="7" fillId="5" borderId="38" xfId="0" applyFont="1" applyFill="1" applyBorder="1" applyAlignment="1">
      <alignment horizontal="center" vertical="center"/>
    </xf>
    <xf numFmtId="0" fontId="7" fillId="5" borderId="31" xfId="0" applyFont="1" applyFill="1" applyBorder="1" applyAlignment="1">
      <alignment horizontal="center" vertical="center"/>
    </xf>
    <xf numFmtId="0" fontId="7" fillId="5" borderId="39" xfId="0" applyFont="1" applyFill="1" applyBorder="1" applyAlignment="1">
      <alignment horizontal="center" vertical="center"/>
    </xf>
    <xf numFmtId="0" fontId="7" fillId="5" borderId="41" xfId="0" applyFont="1" applyFill="1" applyBorder="1" applyAlignment="1">
      <alignment horizontal="center" vertical="center"/>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7" fillId="3" borderId="38" xfId="0" applyFont="1" applyFill="1" applyBorder="1" applyAlignment="1">
      <alignment horizontal="right" vertical="center"/>
    </xf>
    <xf numFmtId="0" fontId="7" fillId="3" borderId="31" xfId="0" applyFont="1" applyFill="1" applyBorder="1" applyAlignment="1">
      <alignment horizontal="right" vertical="center"/>
    </xf>
    <xf numFmtId="0" fontId="7" fillId="3" borderId="38"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39" xfId="0" applyFont="1" applyFill="1" applyBorder="1" applyAlignment="1">
      <alignment horizontal="center" vertical="center"/>
    </xf>
    <xf numFmtId="0" fontId="9" fillId="3" borderId="41" xfId="0" applyFont="1" applyFill="1" applyBorder="1" applyAlignment="1">
      <alignment horizontal="center" vertical="center"/>
    </xf>
    <xf numFmtId="0" fontId="9" fillId="3" borderId="42"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0" fontId="7" fillId="3" borderId="40" xfId="0" applyFont="1" applyFill="1" applyBorder="1" applyAlignment="1">
      <alignment horizontal="right" vertical="center"/>
    </xf>
    <xf numFmtId="0" fontId="7" fillId="3" borderId="57" xfId="0" applyFont="1" applyFill="1" applyBorder="1" applyAlignment="1">
      <alignment horizontal="right" vertical="center"/>
    </xf>
  </cellXfs>
  <cellStyles count="3">
    <cellStyle name="Currency" xfId="1" builtinId="4"/>
    <cellStyle name="Normal" xfId="0" builtinId="0"/>
    <cellStyle name="Percent" xfId="2" builtinId="5"/>
  </cellStyles>
  <dxfs count="11">
    <dxf>
      <font>
        <color rgb="FF9C0006"/>
      </font>
      <fill>
        <patternFill>
          <bgColor rgb="FFFFC7CE"/>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ont>
        <color rgb="FF9C0006"/>
      </font>
      <fill>
        <patternFill>
          <bgColor rgb="FFFFC7CE"/>
        </patternFill>
      </fill>
    </dxf>
    <dxf>
      <fill>
        <patternFill patternType="solid">
          <fgColor theme="0"/>
          <bgColor rgb="FFFFFF00"/>
        </patternFill>
      </fill>
    </dxf>
    <dxf>
      <fill>
        <patternFill>
          <bgColor rgb="FFFFFF00"/>
        </patternFill>
      </fill>
    </dxf>
  </dxfs>
  <tableStyles count="0" defaultTableStyle="TableStyleMedium2" defaultPivotStyle="PivotStyleLight16"/>
  <colors>
    <mruColors>
      <color rgb="FF0C234B"/>
      <color rgb="FFFCA2B1"/>
      <color rgb="FF81D3EB"/>
      <color rgb="FF8B0015"/>
      <color rgb="FFAB0520"/>
      <color rgb="FFEF40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dimension ref="A1:G40"/>
  <sheetViews>
    <sheetView tabSelected="1" topLeftCell="A11" zoomScale="80" zoomScaleNormal="80" workbookViewId="0">
      <selection activeCell="F24" sqref="F24"/>
    </sheetView>
  </sheetViews>
  <sheetFormatPr defaultRowHeight="15"/>
  <cols>
    <col min="1" max="1" width="3.125" style="1" customWidth="1"/>
    <col min="2" max="2" width="47.875" style="1" bestFit="1" customWidth="1"/>
    <col min="3" max="3" width="46.375" style="1" customWidth="1"/>
    <col min="4" max="4" width="40.625" style="1" customWidth="1"/>
    <col min="5" max="5" width="50.25" style="1" bestFit="1" customWidth="1"/>
    <col min="6" max="6" width="21" style="56" bestFit="1" customWidth="1"/>
    <col min="7" max="7" width="46" style="1" customWidth="1"/>
    <col min="8" max="16384" width="9" style="1"/>
  </cols>
  <sheetData>
    <row r="1" spans="2:7" ht="15.75" thickBot="1"/>
    <row r="2" spans="2:7" ht="27" thickBot="1">
      <c r="B2" s="149" t="str">
        <f>_xlfn.CONCAT("Campus Sustainability Fund - Approved Project Information Summary for", " ",C5)</f>
        <v>Campus Sustainability Fund - Approved Project Information Summary for Bike Ready Wildcats</v>
      </c>
      <c r="C2" s="150"/>
      <c r="D2" s="150"/>
      <c r="E2" s="150"/>
      <c r="F2" s="150"/>
      <c r="G2" s="151"/>
    </row>
    <row r="3" spans="2:7" ht="15.75" thickBot="1"/>
    <row r="4" spans="2:7" ht="18.75">
      <c r="B4" s="154" t="s">
        <v>0</v>
      </c>
      <c r="C4" s="155"/>
    </row>
    <row r="5" spans="2:7">
      <c r="B5" s="39" t="s">
        <v>1</v>
      </c>
      <c r="C5" s="85" t="s">
        <v>2</v>
      </c>
    </row>
    <row r="6" spans="2:7">
      <c r="B6" s="39" t="s">
        <v>3</v>
      </c>
      <c r="C6" s="85" t="s">
        <v>4</v>
      </c>
    </row>
    <row r="7" spans="2:7">
      <c r="B7" s="39" t="s">
        <v>5</v>
      </c>
      <c r="C7" s="85">
        <v>9804</v>
      </c>
    </row>
    <row r="8" spans="2:7">
      <c r="B8" s="39" t="s">
        <v>6</v>
      </c>
      <c r="C8" s="85">
        <v>2657606</v>
      </c>
    </row>
    <row r="9" spans="2:7">
      <c r="B9" s="39" t="s">
        <v>7</v>
      </c>
      <c r="C9" s="85">
        <v>22.11</v>
      </c>
    </row>
    <row r="10" spans="2:7">
      <c r="B10" s="39" t="s">
        <v>8</v>
      </c>
      <c r="C10" s="85" t="s">
        <v>9</v>
      </c>
    </row>
    <row r="11" spans="2:7">
      <c r="B11" s="48" t="s">
        <v>10</v>
      </c>
      <c r="C11" s="86" t="s">
        <v>11</v>
      </c>
    </row>
    <row r="12" spans="2:7">
      <c r="B12" s="48" t="s">
        <v>12</v>
      </c>
      <c r="C12" s="123">
        <v>44676</v>
      </c>
    </row>
    <row r="13" spans="2:7" ht="15.75" thickBot="1">
      <c r="B13" s="40" t="s">
        <v>13</v>
      </c>
      <c r="C13" s="124">
        <v>45107</v>
      </c>
    </row>
    <row r="14" spans="2:7" ht="15.75" thickBot="1"/>
    <row r="15" spans="2:7" ht="19.5" thickBot="1">
      <c r="B15" s="146" t="s">
        <v>14</v>
      </c>
      <c r="C15" s="147"/>
      <c r="D15" s="147"/>
      <c r="E15" s="148"/>
      <c r="F15" s="107"/>
    </row>
    <row r="16" spans="2:7">
      <c r="B16" s="41"/>
      <c r="C16" s="78" t="str">
        <f>_xlfn.CONCAT(C11, " ", "Approved Budget")</f>
        <v>FY2023 Approved Budget</v>
      </c>
      <c r="D16" s="46" t="str">
        <f>_xlfn.CONCAT(C11, " ", "Expenses")</f>
        <v>FY2023 Expenses</v>
      </c>
      <c r="E16" s="109" t="str">
        <f>_xlfn.CONCAT(C11, " ", "Difference")</f>
        <v>FY2023 Difference</v>
      </c>
      <c r="F16" s="107"/>
    </row>
    <row r="17" spans="1:7">
      <c r="B17" s="42" t="s">
        <v>15</v>
      </c>
      <c r="C17" s="83">
        <f>'Operating Budget'!D6+'Operating Budget'!D13</f>
        <v>0</v>
      </c>
      <c r="D17" s="108">
        <f>'Operating Budget'!E6+'Operating Budget'!E13</f>
        <v>0</v>
      </c>
      <c r="E17" s="110">
        <f>'Operating Budget'!F6+'Operating Budget'!F13</f>
        <v>0</v>
      </c>
      <c r="F17" s="107"/>
    </row>
    <row r="18" spans="1:7">
      <c r="B18" s="42" t="s">
        <v>16</v>
      </c>
      <c r="C18" s="83">
        <f>'Operating Budget'!D7+'Operating Budget'!D14</f>
        <v>0</v>
      </c>
      <c r="D18" s="108">
        <f>'Operating Budget'!E7+'Operating Budget'!E14</f>
        <v>0</v>
      </c>
      <c r="E18" s="110">
        <f>'Operating Budget'!F7+'Operating Budget'!F14</f>
        <v>0</v>
      </c>
      <c r="F18" s="107"/>
    </row>
    <row r="19" spans="1:7">
      <c r="B19" s="42" t="s">
        <v>17</v>
      </c>
      <c r="C19" s="83">
        <f>'Operating Budget'!D8+'Operating Budget'!D15</f>
        <v>0</v>
      </c>
      <c r="D19" s="108">
        <f>'Operating Budget'!E8+'Operating Budget'!E15</f>
        <v>0</v>
      </c>
      <c r="E19" s="110">
        <f>'Operating Budget'!F8+'Operating Budget'!F15</f>
        <v>0</v>
      </c>
      <c r="F19" s="107"/>
    </row>
    <row r="20" spans="1:7">
      <c r="B20" s="42" t="s">
        <v>18</v>
      </c>
      <c r="C20" s="83">
        <f>'Operating Budget'!D9+'Operating Budget'!D16+'Operating Budget'!D20</f>
        <v>0</v>
      </c>
      <c r="D20" s="108">
        <f>'Operating Budget'!E9+'Operating Budget'!E16+'Operating Budget'!E20</f>
        <v>0</v>
      </c>
      <c r="E20" s="110">
        <f>'Operating Budget'!F9+'Operating Budget'!F16+'Operating Budget'!F20</f>
        <v>0</v>
      </c>
      <c r="F20" s="107"/>
    </row>
    <row r="21" spans="1:7">
      <c r="B21" s="42" t="s">
        <v>19</v>
      </c>
      <c r="C21" s="83">
        <f>'Operating Budget'!D29</f>
        <v>3625.35</v>
      </c>
      <c r="D21" s="108">
        <f>'Operating Budget'!E29</f>
        <v>3726.71</v>
      </c>
      <c r="E21" s="110">
        <f>'Operating Budget'!F29</f>
        <v>-101.36000000000013</v>
      </c>
      <c r="F21" s="107"/>
    </row>
    <row r="22" spans="1:7">
      <c r="B22" s="42" t="s">
        <v>20</v>
      </c>
      <c r="C22" s="83">
        <f>'Operating Budget'!D34</f>
        <v>0</v>
      </c>
      <c r="D22" s="108">
        <f>'Operating Budget'!E34</f>
        <v>0</v>
      </c>
      <c r="E22" s="110">
        <f>'Operating Budget'!F34</f>
        <v>0</v>
      </c>
      <c r="F22" s="107"/>
    </row>
    <row r="23" spans="1:7">
      <c r="B23" s="43" t="s">
        <v>21</v>
      </c>
      <c r="C23" s="83">
        <f>'Operating Budget'!D42</f>
        <v>0</v>
      </c>
      <c r="D23" s="108">
        <f>'Operating Budget'!E42</f>
        <v>0</v>
      </c>
      <c r="E23" s="110">
        <f>'Operating Budget'!F42</f>
        <v>0</v>
      </c>
      <c r="F23" s="107"/>
    </row>
    <row r="24" spans="1:7" ht="15.75" thickBot="1">
      <c r="B24" s="44" t="s">
        <v>22</v>
      </c>
      <c r="C24" s="84">
        <f>'Operating Budget'!D50</f>
        <v>80</v>
      </c>
      <c r="D24" s="111">
        <f>'Operating Budget'!E50</f>
        <v>74.534199999999998</v>
      </c>
      <c r="E24" s="112">
        <f>'Operating Budget'!F50</f>
        <v>5.4658000000000015</v>
      </c>
      <c r="F24" s="107"/>
    </row>
    <row r="25" spans="1:7" ht="60" customHeight="1">
      <c r="A25" s="7"/>
      <c r="B25" s="113" t="s">
        <v>23</v>
      </c>
      <c r="C25" s="132">
        <f>'Operating Budget'!D55</f>
        <v>3800</v>
      </c>
      <c r="D25" s="132">
        <f t="shared" ref="D25" si="0">SUM(D17:D24)</f>
        <v>3801.2442000000001</v>
      </c>
      <c r="E25" s="133">
        <f>C25-D25</f>
        <v>-1.2442000000000917</v>
      </c>
      <c r="F25" s="66"/>
      <c r="G25" s="122"/>
    </row>
    <row r="26" spans="1:7" ht="15.75" thickBot="1">
      <c r="B26" s="7"/>
      <c r="C26" s="7"/>
      <c r="D26" s="7"/>
      <c r="E26" s="7"/>
    </row>
    <row r="27" spans="1:7" ht="19.5" thickBot="1">
      <c r="A27" s="7"/>
      <c r="B27" s="152" t="s">
        <v>24</v>
      </c>
      <c r="C27" s="147"/>
      <c r="D27" s="147"/>
      <c r="E27" s="153"/>
      <c r="F27" s="107"/>
    </row>
    <row r="28" spans="1:7">
      <c r="A28" s="7"/>
      <c r="B28" s="117" t="str">
        <f>_xlfn.CONCAT(C11, " ", "Additional Funding Source(s) &amp; Description(s)")</f>
        <v>FY2023 Additional Funding Source(s) &amp; Description(s)</v>
      </c>
      <c r="C28" s="78" t="str">
        <f>_xlfn.CONCAT(C11, " ", "Additional Funding Source(s) Budget")</f>
        <v>FY2023 Additional Funding Source(s) Budget</v>
      </c>
      <c r="D28" s="115" t="str">
        <f>_xlfn.CONCAT(C11, " ", "Additional Funding Expenses")</f>
        <v>FY2023 Additional Funding Expenses</v>
      </c>
      <c r="E28" s="47" t="str">
        <f>_xlfn.CONCAT(C11, " ", "Difference")</f>
        <v>FY2023 Difference</v>
      </c>
      <c r="F28" s="114"/>
    </row>
    <row r="29" spans="1:7" ht="30">
      <c r="A29" s="7"/>
      <c r="B29" s="136" t="s">
        <v>25</v>
      </c>
      <c r="C29" s="137">
        <v>174</v>
      </c>
      <c r="D29" s="120"/>
      <c r="E29" s="53">
        <f>C29-D29</f>
        <v>174</v>
      </c>
      <c r="F29" s="107"/>
    </row>
    <row r="30" spans="1:7" ht="45">
      <c r="A30" s="7"/>
      <c r="B30" s="136" t="s">
        <v>26</v>
      </c>
      <c r="C30" s="138">
        <v>81</v>
      </c>
      <c r="D30" s="120"/>
      <c r="E30" s="53">
        <f>C30-D30</f>
        <v>81</v>
      </c>
      <c r="F30" s="107"/>
    </row>
    <row r="31" spans="1:7">
      <c r="A31" s="7"/>
      <c r="B31" s="118"/>
      <c r="C31" s="121"/>
      <c r="D31" s="120"/>
      <c r="E31" s="53">
        <f t="shared" ref="E31:E33" si="1">B31-D31</f>
        <v>0</v>
      </c>
      <c r="F31" s="107"/>
    </row>
    <row r="32" spans="1:7">
      <c r="A32" s="7"/>
      <c r="B32" s="118"/>
      <c r="C32" s="121"/>
      <c r="D32" s="120"/>
      <c r="E32" s="53">
        <f t="shared" si="1"/>
        <v>0</v>
      </c>
      <c r="F32" s="107"/>
    </row>
    <row r="33" spans="1:7">
      <c r="A33" s="7"/>
      <c r="B33" s="118"/>
      <c r="C33" s="121"/>
      <c r="D33" s="120"/>
      <c r="E33" s="53">
        <f t="shared" si="1"/>
        <v>0</v>
      </c>
      <c r="F33" s="107"/>
    </row>
    <row r="34" spans="1:7" ht="19.5" thickBot="1">
      <c r="A34" s="7"/>
      <c r="B34" s="119" t="s">
        <v>27</v>
      </c>
      <c r="C34" s="116">
        <f>SUM(C29:C33)</f>
        <v>255</v>
      </c>
      <c r="D34" s="103">
        <f t="shared" ref="D34:E34" si="2">SUM(D29:D33)</f>
        <v>0</v>
      </c>
      <c r="E34" s="104">
        <f t="shared" si="2"/>
        <v>255</v>
      </c>
      <c r="F34" s="107"/>
    </row>
    <row r="35" spans="1:7" ht="19.5" thickBot="1">
      <c r="B35" s="102"/>
      <c r="C35" s="105"/>
      <c r="D35" s="105"/>
      <c r="E35" s="105"/>
    </row>
    <row r="36" spans="1:7">
      <c r="B36" s="156" t="s">
        <v>28</v>
      </c>
      <c r="C36" s="125" t="str">
        <f>_xlfn.CONCAT(C11, " ", "Approved Project Budget")</f>
        <v>FY2023 Approved Project Budget</v>
      </c>
      <c r="D36" s="125" t="str">
        <f>_xlfn.CONCAT(C11," ","Expenses")</f>
        <v>FY2023 Expenses</v>
      </c>
      <c r="E36" s="128"/>
    </row>
    <row r="37" spans="1:7" s="7" customFormat="1" ht="15.75" thickBot="1">
      <c r="B37" s="157"/>
      <c r="C37" s="63">
        <f>SUM(C34,C25)</f>
        <v>4055</v>
      </c>
      <c r="D37" s="63">
        <f>D25+D34</f>
        <v>3801.2442000000001</v>
      </c>
      <c r="E37" s="129"/>
      <c r="F37" s="107"/>
    </row>
    <row r="38" spans="1:7" s="7" customFormat="1" ht="19.5" thickBot="1">
      <c r="B38" s="102"/>
      <c r="C38" s="106"/>
      <c r="D38" s="106"/>
      <c r="E38" s="106"/>
      <c r="F38" s="107"/>
    </row>
    <row r="39" spans="1:7" s="7" customFormat="1" ht="30">
      <c r="B39" s="156" t="s">
        <v>29</v>
      </c>
      <c r="C39" s="130" t="str">
        <f>_xlfn.CONCAT(C14, " ", "Approved Anticipated Percentage of Funds Provided by the CSF")</f>
        <v xml:space="preserve"> Approved Anticipated Percentage of Funds Provided by the CSF</v>
      </c>
      <c r="D39" s="131" t="str">
        <f>_xlfn.CONCAT(C14, " ", "Actual Percentage of Funds Provided by the CSF")</f>
        <v xml:space="preserve"> Actual Percentage of Funds Provided by the CSF</v>
      </c>
      <c r="E39" s="47" t="str">
        <f>_xlfn.CONCAT(C14, " ", "Difference")</f>
        <v xml:space="preserve"> Difference</v>
      </c>
      <c r="F39" s="107"/>
    </row>
    <row r="40" spans="1:7" s="7" customFormat="1" ht="15.75" thickBot="1">
      <c r="B40" s="157"/>
      <c r="C40" s="126">
        <f>C25/C37</f>
        <v>0.93711467324290998</v>
      </c>
      <c r="D40" s="126">
        <f>D25/D37</f>
        <v>1</v>
      </c>
      <c r="E40" s="127">
        <f>C40-D40</f>
        <v>-6.2885326757090021E-2</v>
      </c>
      <c r="F40" s="66" t="str">
        <f>IF(E40&lt;-10%,"ADDITIONAL FUNDING SOURCES UNDERUTILIZED"," ")</f>
        <v xml:space="preserve"> </v>
      </c>
      <c r="G40" s="122" t="str">
        <f>IF(F40="Additional Funding Sources Underutilized","You appear to have underspent this project's proposed additional funding sources by more than 10%. Misrepresenting additional funding sources may negatively impact future funding decisions.", " ")</f>
        <v xml:space="preserve"> </v>
      </c>
    </row>
  </sheetData>
  <protectedRanges>
    <protectedRange sqref="B30:E33 B29 D29:E29" name="Additional Funding Sources Summary"/>
  </protectedRanges>
  <mergeCells count="6">
    <mergeCell ref="B15:E15"/>
    <mergeCell ref="B2:G2"/>
    <mergeCell ref="B27:E27"/>
    <mergeCell ref="B4:C4"/>
    <mergeCell ref="B39:B40"/>
    <mergeCell ref="B36:B37"/>
  </mergeCells>
  <conditionalFormatting sqref="F25">
    <cfRule type="containsText" dxfId="10" priority="3" operator="containsText" text="OVER BUDGET">
      <formula>NOT(ISERROR(SEARCH("OVER BUDGET",F25)))</formula>
    </cfRule>
  </conditionalFormatting>
  <conditionalFormatting sqref="F40">
    <cfRule type="containsText" dxfId="9" priority="2" operator="containsText" text="OVER BUDGET">
      <formula>NOT(ISERROR(SEARCH("OVER BUDGET",F40)))</formula>
    </cfRule>
  </conditionalFormatting>
  <conditionalFormatting sqref="B41:G1048576 C40:G40 B38:G39 C37:G37 B1:G36">
    <cfRule type="cellIs" dxfId="8" priority="1" operator="less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5"/>
  <sheetViews>
    <sheetView zoomScale="90" zoomScaleNormal="90" workbookViewId="0">
      <selection activeCell="H32" sqref="H32"/>
    </sheetView>
  </sheetViews>
  <sheetFormatPr defaultColWidth="12.625" defaultRowHeight="15"/>
  <cols>
    <col min="1" max="1" width="3.125" style="1" customWidth="1"/>
    <col min="2" max="2" width="33.25" style="1" customWidth="1"/>
    <col min="3" max="3" width="45.75" style="1" bestFit="1" customWidth="1"/>
    <col min="4" max="6" width="20.625" style="1" customWidth="1"/>
    <col min="7" max="7" width="53.875" style="56" customWidth="1"/>
    <col min="8" max="8" width="22.375" style="56" customWidth="1"/>
    <col min="9" max="9" width="63.875" style="1" customWidth="1"/>
    <col min="10" max="25" width="7.625" style="1" customWidth="1"/>
    <col min="26" max="16384" width="12.625" style="1"/>
  </cols>
  <sheetData>
    <row r="1" spans="1:9" ht="15.75" thickBot="1"/>
    <row r="2" spans="1:9" ht="27" thickBot="1">
      <c r="B2" s="149" t="str">
        <f>_xlfn.CONCAT("Campus Sustainability Fund - Approved Operating Budget for", " ",'Project Information Summary'!C5)</f>
        <v>Campus Sustainability Fund - Approved Operating Budget for Bike Ready Wildcats</v>
      </c>
      <c r="C2" s="150"/>
      <c r="D2" s="150"/>
      <c r="E2" s="150"/>
      <c r="F2" s="150"/>
      <c r="G2" s="151"/>
    </row>
    <row r="3" spans="1:9" ht="15.75" thickBot="1">
      <c r="B3" s="3"/>
      <c r="C3" s="4"/>
      <c r="D3" s="4"/>
      <c r="E3" s="4"/>
      <c r="F3" s="4"/>
      <c r="G3" s="87"/>
    </row>
    <row r="4" spans="1:9" ht="19.5" thickBot="1">
      <c r="B4" s="168" t="s">
        <v>30</v>
      </c>
      <c r="C4" s="169"/>
      <c r="D4" s="169"/>
      <c r="E4" s="169"/>
      <c r="F4" s="169"/>
      <c r="G4" s="170"/>
    </row>
    <row r="5" spans="1:9">
      <c r="A5" s="7"/>
      <c r="B5" s="5" t="s">
        <v>31</v>
      </c>
      <c r="C5" s="6" t="s">
        <v>32</v>
      </c>
      <c r="D5" s="45" t="str">
        <f>'Project Information Summary'!C16</f>
        <v>FY2023 Approved Budget</v>
      </c>
      <c r="E5" s="46" t="str">
        <f>'Project Information Summary'!D16</f>
        <v>FY2023 Expenses</v>
      </c>
      <c r="F5" s="47" t="str">
        <f>'Project Information Summary'!E16</f>
        <v>FY2023 Difference</v>
      </c>
      <c r="G5" s="88" t="s">
        <v>33</v>
      </c>
    </row>
    <row r="6" spans="1:9" ht="15" customHeight="1">
      <c r="B6" s="8" t="s">
        <v>34</v>
      </c>
      <c r="C6" s="79" t="s">
        <v>35</v>
      </c>
      <c r="D6" s="51"/>
      <c r="E6" s="68"/>
      <c r="F6" s="37">
        <f t="shared" ref="F6:F10" si="0">D6-E6</f>
        <v>0</v>
      </c>
      <c r="G6" s="89"/>
      <c r="H6" s="66"/>
      <c r="I6" s="134"/>
    </row>
    <row r="7" spans="1:9">
      <c r="B7" s="8" t="s">
        <v>34</v>
      </c>
      <c r="C7" s="79" t="s">
        <v>36</v>
      </c>
      <c r="D7" s="51"/>
      <c r="E7" s="68"/>
      <c r="F7" s="37">
        <f t="shared" si="0"/>
        <v>0</v>
      </c>
      <c r="G7" s="89"/>
      <c r="H7" s="66"/>
      <c r="I7" s="57"/>
    </row>
    <row r="8" spans="1:9">
      <c r="B8" s="8" t="s">
        <v>34</v>
      </c>
      <c r="C8" s="79" t="s">
        <v>37</v>
      </c>
      <c r="D8" s="51"/>
      <c r="E8" s="68"/>
      <c r="F8" s="37">
        <f t="shared" si="0"/>
        <v>0</v>
      </c>
      <c r="G8" s="89"/>
      <c r="H8" s="66"/>
      <c r="I8" s="57"/>
    </row>
    <row r="9" spans="1:9" ht="15.75" thickBot="1">
      <c r="B9" s="10" t="s">
        <v>34</v>
      </c>
      <c r="C9" s="80" t="s">
        <v>38</v>
      </c>
      <c r="D9" s="52"/>
      <c r="E9" s="69"/>
      <c r="F9" s="38">
        <f t="shared" si="0"/>
        <v>0</v>
      </c>
      <c r="G9" s="89"/>
      <c r="H9" s="66"/>
      <c r="I9" s="57"/>
    </row>
    <row r="10" spans="1:9" ht="19.5" thickBot="1">
      <c r="B10" s="171" t="s">
        <v>39</v>
      </c>
      <c r="C10" s="181"/>
      <c r="D10" s="12">
        <f>SUM(D6:D9)</f>
        <v>0</v>
      </c>
      <c r="E10" s="13">
        <f>SUM(E6:E9)</f>
        <v>0</v>
      </c>
      <c r="F10" s="81">
        <f t="shared" si="0"/>
        <v>0</v>
      </c>
      <c r="G10" s="90"/>
      <c r="H10" s="66" t="str">
        <f t="shared" ref="H10" si="1">IF(F10&lt;0,"OVER APPROVED BUDGET"," ")</f>
        <v xml:space="preserve"> </v>
      </c>
      <c r="I10" s="122" t="str">
        <f>IF(H10="OVER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11" spans="1:9" ht="15.75" thickBot="1">
      <c r="A11" s="7"/>
      <c r="B11" s="14"/>
      <c r="C11" s="15"/>
      <c r="D11" s="15"/>
      <c r="E11" s="15"/>
      <c r="F11" s="15"/>
      <c r="G11" s="91"/>
      <c r="H11" s="66"/>
      <c r="I11" s="57"/>
    </row>
    <row r="12" spans="1:9">
      <c r="A12" s="7"/>
      <c r="B12" s="5" t="s">
        <v>31</v>
      </c>
      <c r="C12" s="6" t="s">
        <v>32</v>
      </c>
      <c r="D12" s="16" t="str">
        <f>$D$5</f>
        <v>FY2023 Approved Budget</v>
      </c>
      <c r="E12" s="2" t="str">
        <f>$E$5</f>
        <v>FY2023 Expenses</v>
      </c>
      <c r="F12" s="17" t="str">
        <f>$F$5</f>
        <v>FY2023 Difference</v>
      </c>
      <c r="G12" s="88" t="s">
        <v>33</v>
      </c>
      <c r="H12" s="66"/>
      <c r="I12" s="57"/>
    </row>
    <row r="13" spans="1:9">
      <c r="B13" s="8" t="s">
        <v>40</v>
      </c>
      <c r="C13" s="9" t="s">
        <v>41</v>
      </c>
      <c r="D13" s="70"/>
      <c r="E13" s="71"/>
      <c r="F13" s="37">
        <f t="shared" ref="F13:F17" si="2">D13-E13</f>
        <v>0</v>
      </c>
      <c r="G13" s="89"/>
      <c r="H13" s="66"/>
      <c r="I13" s="57"/>
    </row>
    <row r="14" spans="1:9">
      <c r="B14" s="8" t="s">
        <v>40</v>
      </c>
      <c r="C14" s="9" t="s">
        <v>42</v>
      </c>
      <c r="D14" s="70"/>
      <c r="E14" s="71"/>
      <c r="F14" s="37">
        <f t="shared" si="2"/>
        <v>0</v>
      </c>
      <c r="G14" s="89"/>
      <c r="H14" s="66"/>
      <c r="I14" s="57"/>
    </row>
    <row r="15" spans="1:9">
      <c r="B15" s="8" t="s">
        <v>40</v>
      </c>
      <c r="C15" s="9" t="s">
        <v>43</v>
      </c>
      <c r="D15" s="70"/>
      <c r="E15" s="71"/>
      <c r="F15" s="37">
        <f t="shared" si="2"/>
        <v>0</v>
      </c>
      <c r="G15" s="89"/>
      <c r="H15" s="66"/>
      <c r="I15" s="57"/>
    </row>
    <row r="16" spans="1:9" ht="15.75" thickBot="1">
      <c r="B16" s="10" t="s">
        <v>40</v>
      </c>
      <c r="C16" s="11" t="s">
        <v>44</v>
      </c>
      <c r="D16" s="72"/>
      <c r="E16" s="73"/>
      <c r="F16" s="38">
        <f t="shared" si="2"/>
        <v>0</v>
      </c>
      <c r="G16" s="89"/>
      <c r="H16" s="66"/>
      <c r="I16" s="57"/>
    </row>
    <row r="17" spans="1:9" ht="20.25" thickTop="1" thickBot="1">
      <c r="B17" s="171" t="s">
        <v>45</v>
      </c>
      <c r="C17" s="172"/>
      <c r="D17" s="18">
        <f>SUM(D13:D16)</f>
        <v>0</v>
      </c>
      <c r="E17" s="19">
        <f t="shared" ref="E17" si="3">SUM(E13:E16)</f>
        <v>0</v>
      </c>
      <c r="F17" s="50">
        <f t="shared" si="2"/>
        <v>0</v>
      </c>
      <c r="G17" s="92"/>
      <c r="H17" s="66" t="str">
        <f t="shared" ref="H17" si="4">IF(F17&lt;0,"OVER APPROVED BUDGET"," ")</f>
        <v xml:space="preserve"> </v>
      </c>
      <c r="I17" s="122" t="str">
        <f>IF(H17="OVER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18" spans="1:9" ht="15.75" thickBot="1">
      <c r="A18" s="7"/>
      <c r="B18" s="14"/>
      <c r="C18" s="15"/>
      <c r="D18" s="15"/>
      <c r="E18" s="15"/>
      <c r="F18" s="15"/>
      <c r="G18" s="91"/>
      <c r="H18" s="66"/>
      <c r="I18" s="57"/>
    </row>
    <row r="19" spans="1:9">
      <c r="A19" s="7"/>
      <c r="B19" s="5" t="s">
        <v>31</v>
      </c>
      <c r="C19" s="6" t="s">
        <v>32</v>
      </c>
      <c r="D19" s="45" t="str">
        <f>$D$5</f>
        <v>FY2023 Approved Budget</v>
      </c>
      <c r="E19" s="46" t="str">
        <f>$E$5</f>
        <v>FY2023 Expenses</v>
      </c>
      <c r="F19" s="47" t="str">
        <f>$F$5</f>
        <v>FY2023 Difference</v>
      </c>
      <c r="G19" s="88" t="s">
        <v>33</v>
      </c>
      <c r="H19" s="66"/>
      <c r="I19" s="57"/>
    </row>
    <row r="20" spans="1:9" ht="15.75" thickBot="1">
      <c r="B20" s="21" t="s">
        <v>46</v>
      </c>
      <c r="C20" s="22" t="s">
        <v>46</v>
      </c>
      <c r="D20" s="72"/>
      <c r="E20" s="73"/>
      <c r="F20" s="38">
        <f t="shared" ref="F20:F21" si="5">D20-E20</f>
        <v>0</v>
      </c>
      <c r="G20" s="89"/>
      <c r="H20" s="66"/>
      <c r="I20" s="57"/>
    </row>
    <row r="21" spans="1:9" ht="19.5" thickBot="1">
      <c r="B21" s="163" t="s">
        <v>47</v>
      </c>
      <c r="C21" s="164"/>
      <c r="D21" s="12">
        <f>D20</f>
        <v>0</v>
      </c>
      <c r="E21" s="13">
        <f t="shared" ref="E21" si="6">E20</f>
        <v>0</v>
      </c>
      <c r="F21" s="81">
        <f t="shared" si="5"/>
        <v>0</v>
      </c>
      <c r="G21" s="92"/>
      <c r="H21" s="66" t="str">
        <f t="shared" ref="H21" si="7">IF(F21&lt;0,"OVER APPROVED BUDGET"," ")</f>
        <v xml:space="preserve"> </v>
      </c>
      <c r="I21" s="57" t="str">
        <f>IF(H21="OVER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22" spans="1:9" ht="15.75" thickBot="1">
      <c r="B22" s="23"/>
      <c r="C22" s="24"/>
      <c r="D22" s="25"/>
      <c r="E22" s="25"/>
      <c r="F22" s="25"/>
      <c r="G22" s="93"/>
      <c r="H22" s="66" t="str">
        <f t="shared" ref="H22:H24" si="8">IF(F22&lt;0,"OVER APPROVED BUDGET"," ")</f>
        <v xml:space="preserve"> </v>
      </c>
      <c r="I22" s="57" t="str">
        <f t="shared" ref="I22:I24" si="9">IF(H22="OVER APPROVED BUDGET","You have spent outside of your approved budget. You will either need to submit a Project Alteration Request or use departmental funds to cover the difference.", " ")</f>
        <v xml:space="preserve"> </v>
      </c>
    </row>
    <row r="23" spans="1:9" ht="19.5" thickBot="1">
      <c r="B23" s="168" t="s">
        <v>48</v>
      </c>
      <c r="C23" s="169"/>
      <c r="D23" s="169"/>
      <c r="E23" s="169"/>
      <c r="F23" s="169"/>
      <c r="G23" s="170"/>
      <c r="H23" s="66" t="str">
        <f t="shared" si="8"/>
        <v xml:space="preserve"> </v>
      </c>
      <c r="I23" s="57" t="str">
        <f t="shared" si="9"/>
        <v xml:space="preserve"> </v>
      </c>
    </row>
    <row r="24" spans="1:9">
      <c r="A24" s="7"/>
      <c r="B24" s="5" t="s">
        <v>49</v>
      </c>
      <c r="C24" s="58" t="s">
        <v>32</v>
      </c>
      <c r="D24" s="45" t="str">
        <f>$D$5</f>
        <v>FY2023 Approved Budget</v>
      </c>
      <c r="E24" s="46" t="str">
        <f>$E$5</f>
        <v>FY2023 Expenses</v>
      </c>
      <c r="F24" s="47" t="str">
        <f>$F$5</f>
        <v>FY2023 Difference</v>
      </c>
      <c r="G24" s="88" t="s">
        <v>33</v>
      </c>
      <c r="H24" s="66" t="str">
        <f t="shared" si="8"/>
        <v xml:space="preserve"> </v>
      </c>
      <c r="I24" s="57" t="str">
        <f t="shared" si="9"/>
        <v xml:space="preserve"> </v>
      </c>
    </row>
    <row r="25" spans="1:9">
      <c r="A25" s="7"/>
      <c r="B25" s="8" t="s">
        <v>50</v>
      </c>
      <c r="C25" s="145" t="s">
        <v>51</v>
      </c>
      <c r="D25" s="142">
        <v>3625.35</v>
      </c>
      <c r="E25" s="144">
        <v>3265.35</v>
      </c>
      <c r="F25" s="141"/>
      <c r="G25" s="89"/>
      <c r="H25" s="66"/>
      <c r="I25" s="57"/>
    </row>
    <row r="26" spans="1:9">
      <c r="A26" s="7"/>
      <c r="B26" s="139"/>
      <c r="C26" s="145" t="s">
        <v>52</v>
      </c>
      <c r="D26" s="140"/>
      <c r="E26" s="144">
        <v>15</v>
      </c>
      <c r="F26" s="141"/>
      <c r="G26" s="89"/>
      <c r="H26" s="66"/>
      <c r="I26" s="57"/>
    </row>
    <row r="27" spans="1:9">
      <c r="A27" s="7"/>
      <c r="B27" s="139"/>
      <c r="C27" s="145" t="s">
        <v>53</v>
      </c>
      <c r="D27" s="140"/>
      <c r="E27" s="144">
        <v>293.49</v>
      </c>
      <c r="F27" s="141"/>
      <c r="G27" s="89"/>
      <c r="H27" s="66"/>
      <c r="I27" s="57"/>
    </row>
    <row r="28" spans="1:9">
      <c r="A28" s="7"/>
      <c r="B28" s="139"/>
      <c r="C28" s="145" t="s">
        <v>54</v>
      </c>
      <c r="D28" s="140"/>
      <c r="E28" s="144">
        <v>152.87</v>
      </c>
      <c r="F28" s="141"/>
      <c r="G28" s="89"/>
      <c r="H28" s="66"/>
      <c r="I28" s="57"/>
    </row>
    <row r="29" spans="1:9" ht="49.5" customHeight="1" thickTop="1" thickBot="1">
      <c r="B29" s="163" t="s">
        <v>55</v>
      </c>
      <c r="C29" s="180"/>
      <c r="D29" s="143">
        <f>SUM(D25:D28)</f>
        <v>3625.35</v>
      </c>
      <c r="E29" s="19">
        <f>SUM(E25:E28)</f>
        <v>3726.71</v>
      </c>
      <c r="F29" s="20">
        <f>SUM(D29-E29)</f>
        <v>-101.36000000000013</v>
      </c>
      <c r="G29" s="92"/>
      <c r="H29" s="66"/>
      <c r="I29" s="122" t="str">
        <f>IF(H29="OVER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30" spans="1:9" ht="15.75" thickBot="1">
      <c r="B30" s="23"/>
      <c r="C30" s="24"/>
      <c r="D30" s="25"/>
      <c r="E30" s="25"/>
      <c r="F30" s="25"/>
      <c r="G30" s="93"/>
      <c r="H30" s="66"/>
      <c r="I30" s="57"/>
    </row>
    <row r="31" spans="1:9" ht="19.5" thickBot="1">
      <c r="B31" s="168" t="s">
        <v>56</v>
      </c>
      <c r="C31" s="169"/>
      <c r="D31" s="169"/>
      <c r="E31" s="169"/>
      <c r="F31" s="169"/>
      <c r="G31" s="170"/>
      <c r="H31" s="66"/>
      <c r="I31" s="57"/>
    </row>
    <row r="32" spans="1:9">
      <c r="A32" s="7"/>
      <c r="B32" s="5" t="s">
        <v>57</v>
      </c>
      <c r="C32" s="6" t="s">
        <v>32</v>
      </c>
      <c r="D32" s="45" t="str">
        <f>$D$5</f>
        <v>FY2023 Approved Budget</v>
      </c>
      <c r="E32" s="46" t="str">
        <f>$E$5</f>
        <v>FY2023 Expenses</v>
      </c>
      <c r="F32" s="47" t="str">
        <f>$F$5</f>
        <v>FY2023 Difference</v>
      </c>
      <c r="G32" s="88" t="s">
        <v>33</v>
      </c>
      <c r="H32" s="66"/>
      <c r="I32" s="57"/>
    </row>
    <row r="33" spans="1:9" ht="15.75" thickBot="1">
      <c r="B33" s="8" t="s">
        <v>56</v>
      </c>
      <c r="C33" s="9"/>
      <c r="D33" s="51"/>
      <c r="E33" s="68"/>
      <c r="F33" s="53">
        <f t="shared" ref="F33" si="10">D33-E33</f>
        <v>0</v>
      </c>
      <c r="G33" s="94"/>
      <c r="H33" s="66"/>
      <c r="I33" s="57"/>
    </row>
    <row r="34" spans="1:9" ht="20.25" thickTop="1" thickBot="1">
      <c r="B34" s="171" t="s">
        <v>58</v>
      </c>
      <c r="C34" s="172"/>
      <c r="D34" s="18">
        <f>SUM(D33:D33)</f>
        <v>0</v>
      </c>
      <c r="E34" s="19">
        <f>SUM(E33:E33)</f>
        <v>0</v>
      </c>
      <c r="F34" s="20">
        <f>D34-E34</f>
        <v>0</v>
      </c>
      <c r="G34" s="92"/>
      <c r="H34" s="66" t="str">
        <f t="shared" ref="H34" si="11">IF(F34&lt;0,"OVER APPROVED BUDGET"," ")</f>
        <v xml:space="preserve"> </v>
      </c>
      <c r="I34" s="122" t="str">
        <f>IF(H34="OVER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35" spans="1:9" ht="15.75" thickBot="1">
      <c r="B35" s="26"/>
      <c r="C35" s="27"/>
      <c r="D35" s="15"/>
      <c r="E35" s="15"/>
      <c r="F35" s="15"/>
      <c r="G35" s="91"/>
      <c r="H35" s="66"/>
      <c r="I35" s="57"/>
    </row>
    <row r="36" spans="1:9" ht="19.5" thickBot="1">
      <c r="B36" s="168" t="s">
        <v>59</v>
      </c>
      <c r="C36" s="169"/>
      <c r="D36" s="169"/>
      <c r="E36" s="169"/>
      <c r="F36" s="169"/>
      <c r="G36" s="170"/>
      <c r="H36" s="66"/>
      <c r="I36" s="57"/>
    </row>
    <row r="37" spans="1:9">
      <c r="A37" s="7"/>
      <c r="B37" s="5" t="s">
        <v>57</v>
      </c>
      <c r="C37" s="6" t="s">
        <v>32</v>
      </c>
      <c r="D37" s="45" t="str">
        <f>$D$5</f>
        <v>FY2023 Approved Budget</v>
      </c>
      <c r="E37" s="46" t="str">
        <f>$E$5</f>
        <v>FY2023 Expenses</v>
      </c>
      <c r="F37" s="47" t="str">
        <f>$F$5</f>
        <v>FY2023 Difference</v>
      </c>
      <c r="G37" s="88" t="s">
        <v>33</v>
      </c>
      <c r="H37" s="66"/>
      <c r="I37" s="57"/>
    </row>
    <row r="38" spans="1:9">
      <c r="B38" s="8" t="s">
        <v>60</v>
      </c>
      <c r="C38" s="74"/>
      <c r="D38" s="51"/>
      <c r="E38" s="68"/>
      <c r="F38" s="53">
        <f t="shared" ref="F38" si="12">D38-E38</f>
        <v>0</v>
      </c>
      <c r="G38" s="95"/>
      <c r="H38" s="66"/>
      <c r="I38" s="57"/>
    </row>
    <row r="39" spans="1:9">
      <c r="B39" s="8" t="s">
        <v>61</v>
      </c>
      <c r="C39" s="74"/>
      <c r="D39" s="51"/>
      <c r="E39" s="68"/>
      <c r="F39" s="53">
        <f t="shared" ref="F39:F40" si="13">D39-E39</f>
        <v>0</v>
      </c>
      <c r="G39" s="95"/>
      <c r="H39" s="66"/>
      <c r="I39" s="57"/>
    </row>
    <row r="40" spans="1:9">
      <c r="B40" s="49" t="s">
        <v>62</v>
      </c>
      <c r="C40" s="75"/>
      <c r="D40" s="55"/>
      <c r="E40" s="76"/>
      <c r="F40" s="53">
        <f t="shared" si="13"/>
        <v>0</v>
      </c>
      <c r="G40" s="95"/>
      <c r="H40" s="66"/>
      <c r="I40" s="57"/>
    </row>
    <row r="41" spans="1:9" ht="15.75" thickBot="1">
      <c r="B41" s="10" t="s">
        <v>63</v>
      </c>
      <c r="C41" s="77"/>
      <c r="D41" s="52"/>
      <c r="E41" s="69"/>
      <c r="F41" s="54">
        <f>D41-E41</f>
        <v>0</v>
      </c>
      <c r="G41" s="95"/>
      <c r="H41" s="66"/>
      <c r="I41" s="57"/>
    </row>
    <row r="42" spans="1:9" ht="20.25" thickTop="1" thickBot="1">
      <c r="B42" s="163" t="s">
        <v>64</v>
      </c>
      <c r="C42" s="164"/>
      <c r="D42" s="18">
        <f>SUM(D38:D41)</f>
        <v>0</v>
      </c>
      <c r="E42" s="19">
        <f>SUM(E38:E41)</f>
        <v>0</v>
      </c>
      <c r="F42" s="20">
        <f>D42-E42</f>
        <v>0</v>
      </c>
      <c r="G42" s="92"/>
      <c r="H42" s="66" t="str">
        <f t="shared" ref="H42" si="14">IF(F42&lt;0,"OVER APPROVED BUDGET"," ")</f>
        <v xml:space="preserve"> </v>
      </c>
      <c r="I42" s="122" t="str">
        <f>IF(H42="OVER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43" spans="1:9" ht="15.75" thickBot="1">
      <c r="B43" s="23"/>
      <c r="C43" s="24"/>
      <c r="D43" s="25"/>
      <c r="E43" s="25"/>
      <c r="F43" s="25"/>
      <c r="G43" s="93"/>
      <c r="H43" s="66"/>
      <c r="I43" s="57"/>
    </row>
    <row r="44" spans="1:9" ht="19.5" thickBot="1">
      <c r="B44" s="173" t="s">
        <v>65</v>
      </c>
      <c r="C44" s="174"/>
      <c r="D44" s="174"/>
      <c r="E44" s="174"/>
      <c r="F44" s="174"/>
      <c r="G44" s="175"/>
      <c r="H44" s="66"/>
      <c r="I44" s="57"/>
    </row>
    <row r="45" spans="1:9">
      <c r="A45" s="7"/>
      <c r="B45" s="14"/>
      <c r="C45" s="15"/>
      <c r="D45" s="45" t="str">
        <f>$D$5</f>
        <v>FY2023 Approved Budget</v>
      </c>
      <c r="E45" s="46" t="str">
        <f>$E$5</f>
        <v>FY2023 Expenses</v>
      </c>
      <c r="F45" s="47" t="str">
        <f>$F$5</f>
        <v>FY2023 Difference</v>
      </c>
      <c r="G45" s="88" t="s">
        <v>33</v>
      </c>
      <c r="H45" s="66"/>
      <c r="I45" s="57"/>
    </row>
    <row r="46" spans="1:9" ht="48" customHeight="1" thickBot="1">
      <c r="B46" s="171" t="s">
        <v>66</v>
      </c>
      <c r="C46" s="172"/>
      <c r="D46" s="35">
        <f>SUM(D10,D17,D21,D29,D34,D42)</f>
        <v>3625.35</v>
      </c>
      <c r="E46" s="36">
        <f>SUM(E10,E17,E21,E29,E34,E42,)</f>
        <v>3726.71</v>
      </c>
      <c r="F46" s="62">
        <f>D46-E46</f>
        <v>-101.36000000000013</v>
      </c>
      <c r="G46" s="92"/>
      <c r="H46" s="66"/>
      <c r="I46" s="122" t="str">
        <f>IF(H46="OVER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47" spans="1:9" ht="15.75" thickBot="1">
      <c r="B47" s="23"/>
      <c r="C47" s="24"/>
      <c r="D47" s="25"/>
      <c r="E47" s="25"/>
      <c r="F47" s="25"/>
      <c r="G47" s="96"/>
      <c r="H47" s="66"/>
      <c r="I47" s="57"/>
    </row>
    <row r="48" spans="1:9" ht="19.5" thickBot="1">
      <c r="B48" s="165" t="s">
        <v>67</v>
      </c>
      <c r="C48" s="166"/>
      <c r="D48" s="166"/>
      <c r="E48" s="166"/>
      <c r="F48" s="166"/>
      <c r="G48" s="167"/>
      <c r="H48" s="66"/>
      <c r="I48" s="57"/>
    </row>
    <row r="49" spans="1:9">
      <c r="A49" s="7"/>
      <c r="B49" s="5" t="s">
        <v>57</v>
      </c>
      <c r="C49" s="6" t="s">
        <v>32</v>
      </c>
      <c r="D49" s="45" t="str">
        <f>$D$5</f>
        <v>FY2023 Approved Budget</v>
      </c>
      <c r="E49" s="46" t="str">
        <f>$E$5</f>
        <v>FY2023 Expenses</v>
      </c>
      <c r="F49" s="47" t="str">
        <f>$F$5</f>
        <v>FY2023 Difference</v>
      </c>
      <c r="G49" s="88" t="s">
        <v>33</v>
      </c>
      <c r="H49" s="66"/>
      <c r="I49" s="57"/>
    </row>
    <row r="50" spans="1:9" ht="15.75" thickBot="1">
      <c r="B50" s="10" t="s">
        <v>67</v>
      </c>
      <c r="C50" s="11" t="s">
        <v>68</v>
      </c>
      <c r="D50" s="59">
        <f>ROUNDUP(D46*0.02,-1)</f>
        <v>80</v>
      </c>
      <c r="E50" s="63">
        <f>E46*0.02</f>
        <v>74.534199999999998</v>
      </c>
      <c r="F50" s="62">
        <f>D50-E50</f>
        <v>5.4658000000000015</v>
      </c>
      <c r="G50" s="97"/>
      <c r="H50" s="66"/>
      <c r="I50" s="57"/>
    </row>
    <row r="51" spans="1:9">
      <c r="B51" s="14"/>
      <c r="C51" s="15"/>
      <c r="D51" s="28"/>
      <c r="E51" s="28"/>
      <c r="F51" s="28"/>
      <c r="G51" s="98"/>
      <c r="H51" s="66"/>
      <c r="I51" s="57"/>
    </row>
    <row r="52" spans="1:9" ht="15.75" thickBot="1">
      <c r="B52" s="29"/>
      <c r="C52" s="25"/>
      <c r="D52" s="25"/>
      <c r="E52" s="25"/>
      <c r="F52" s="25"/>
      <c r="G52" s="93"/>
      <c r="H52" s="66"/>
      <c r="I52" s="135"/>
    </row>
    <row r="53" spans="1:9" s="31" customFormat="1" ht="27" thickBot="1">
      <c r="A53" s="30"/>
      <c r="B53" s="176" t="str">
        <f>_xlfn.CONCAT('Project Information Summary'!C11, " ", "Budget Summary")</f>
        <v>FY2023 Budget Summary</v>
      </c>
      <c r="C53" s="177"/>
      <c r="D53" s="178"/>
      <c r="E53" s="178"/>
      <c r="F53" s="178"/>
      <c r="G53" s="179"/>
      <c r="H53" s="66"/>
      <c r="I53" s="57"/>
    </row>
    <row r="54" spans="1:9">
      <c r="B54" s="14"/>
      <c r="C54" s="15"/>
      <c r="D54" s="45" t="str">
        <f>$D$5</f>
        <v>FY2023 Approved Budget</v>
      </c>
      <c r="E54" s="46" t="str">
        <f>$E$5</f>
        <v>FY2023 Expenses</v>
      </c>
      <c r="F54" s="47" t="str">
        <f>$F$5</f>
        <v>FY2023 Difference</v>
      </c>
      <c r="G54" s="88" t="s">
        <v>33</v>
      </c>
      <c r="H54" s="66"/>
      <c r="I54" s="57"/>
    </row>
    <row r="55" spans="1:9" ht="43.5" customHeight="1">
      <c r="B55" s="158" t="s">
        <v>69</v>
      </c>
      <c r="C55" s="159"/>
      <c r="D55" s="60">
        <f>ROUNDUP(D46+D50, -2)</f>
        <v>3800</v>
      </c>
      <c r="E55" s="36">
        <f>E46+E50</f>
        <v>3801.2442000000001</v>
      </c>
      <c r="F55" s="61">
        <f>D55-E55</f>
        <v>-1.2442000000000917</v>
      </c>
      <c r="G55" s="92"/>
      <c r="H55" s="66" t="str">
        <f t="shared" ref="H55" si="15">IF(F55&lt;0,"OVER APPROVED BUDGET"," ")</f>
        <v>OVER APPROVED BUDGET</v>
      </c>
      <c r="I55" s="122"/>
    </row>
    <row r="56" spans="1:9">
      <c r="B56" s="14"/>
      <c r="C56" s="15"/>
      <c r="D56" s="28"/>
      <c r="E56" s="28"/>
      <c r="F56" s="28"/>
      <c r="G56" s="98"/>
      <c r="H56" s="66"/>
      <c r="I56" s="57"/>
    </row>
    <row r="57" spans="1:9" ht="15.75" thickBot="1">
      <c r="B57" s="29"/>
      <c r="C57" s="25"/>
      <c r="D57" s="25"/>
      <c r="E57" s="25"/>
      <c r="F57" s="25"/>
      <c r="G57" s="93"/>
      <c r="H57" s="66"/>
      <c r="I57" s="57"/>
    </row>
    <row r="58" spans="1:9" ht="27" thickBot="1">
      <c r="B58" s="176" t="s">
        <v>70</v>
      </c>
      <c r="C58" s="177"/>
      <c r="D58" s="177"/>
      <c r="E58" s="177"/>
      <c r="F58" s="177"/>
      <c r="G58" s="179"/>
      <c r="H58" s="66"/>
      <c r="I58" s="57"/>
    </row>
    <row r="59" spans="1:9">
      <c r="B59" s="14"/>
      <c r="C59" s="15"/>
      <c r="D59" s="160" t="str">
        <f>'Project Information Summary'!C11</f>
        <v>FY2023</v>
      </c>
      <c r="E59" s="161"/>
      <c r="F59" s="162"/>
      <c r="G59" s="99" t="s">
        <v>33</v>
      </c>
      <c r="H59" s="66"/>
      <c r="I59" s="57"/>
    </row>
    <row r="60" spans="1:9" ht="46.5" customHeight="1">
      <c r="B60" s="158" t="s">
        <v>71</v>
      </c>
      <c r="C60" s="159"/>
      <c r="D60" s="65"/>
      <c r="E60" s="64">
        <f>IF(F55&lt;0,0,F55)</f>
        <v>0</v>
      </c>
      <c r="F60" s="82"/>
      <c r="G60" s="100"/>
      <c r="H60" s="66" t="str">
        <f>IF(E60&gt;F55,"OVER APPROVED BUDGET"," ")</f>
        <v>OVER APPROVED BUDGET</v>
      </c>
      <c r="I60" s="122"/>
    </row>
    <row r="61" spans="1:9" ht="30" customHeight="1">
      <c r="B61" s="32"/>
      <c r="C61" s="33"/>
      <c r="D61" s="34"/>
      <c r="E61" s="34"/>
      <c r="F61" s="34"/>
      <c r="G61" s="101"/>
      <c r="H61" s="67" t="str">
        <f>IF(E60=F55,"UNDER APPROVED BUDGET"," ")</f>
        <v xml:space="preserve"> </v>
      </c>
      <c r="I61" s="122" t="str">
        <f>IF(H61="UNDER APPROVED BUDGET","You have spent within your approved budget. Any remaining funding will be transferred back to the CSF for redistribution in future grant cycles.", " ")</f>
        <v xml:space="preserve"> </v>
      </c>
    </row>
    <row r="62" spans="1:9">
      <c r="B62" s="32"/>
      <c r="C62" s="33"/>
      <c r="D62" s="34"/>
      <c r="E62" s="34"/>
      <c r="F62" s="34"/>
      <c r="G62" s="101"/>
    </row>
    <row r="63" spans="1:9">
      <c r="B63" s="32"/>
      <c r="C63" s="33"/>
      <c r="D63" s="34"/>
      <c r="E63" s="34"/>
      <c r="F63" s="34"/>
      <c r="G63" s="101"/>
    </row>
    <row r="64" spans="1:9">
      <c r="B64" s="32"/>
      <c r="C64" s="33"/>
      <c r="D64" s="34"/>
      <c r="E64" s="34"/>
      <c r="F64" s="34"/>
      <c r="G64" s="101"/>
    </row>
    <row r="65" spans="2:7">
      <c r="B65" s="33"/>
      <c r="C65" s="33"/>
      <c r="D65" s="34"/>
      <c r="E65" s="34"/>
      <c r="F65" s="34"/>
      <c r="G65" s="101"/>
    </row>
  </sheetData>
  <protectedRanges>
    <protectedRange sqref="C38:E41" name="Travel"/>
    <protectedRange sqref="C33:F33 F38:F41" name="Capital Equipment"/>
    <protectedRange sqref="D25" name="Supplies"/>
    <protectedRange sqref="G6:G10 G13:G17 G20:G21 G46 G55 G60 G33:G34 G38:G42 G25:G29" name="Notes"/>
  </protectedRanges>
  <mergeCells count="19">
    <mergeCell ref="B2:G2"/>
    <mergeCell ref="B4:G4"/>
    <mergeCell ref="B29:C29"/>
    <mergeCell ref="B17:C17"/>
    <mergeCell ref="B23:G23"/>
    <mergeCell ref="B21:C21"/>
    <mergeCell ref="B10:C10"/>
    <mergeCell ref="B60:C60"/>
    <mergeCell ref="D59:F59"/>
    <mergeCell ref="B42:C42"/>
    <mergeCell ref="B48:G48"/>
    <mergeCell ref="B31:G31"/>
    <mergeCell ref="B34:C34"/>
    <mergeCell ref="B36:G36"/>
    <mergeCell ref="B44:G44"/>
    <mergeCell ref="B46:C46"/>
    <mergeCell ref="B55:C55"/>
    <mergeCell ref="B53:G53"/>
    <mergeCell ref="B58:G58"/>
  </mergeCells>
  <conditionalFormatting sqref="H6:H9 H11:H16 H43:H60 H18:H20 H35:H41 H22:H33">
    <cfRule type="containsText" dxfId="7" priority="19" operator="containsText" text="OVER BUDGET">
      <formula>NOT(ISERROR(SEARCH("OVER BUDGET",H6)))</formula>
    </cfRule>
  </conditionalFormatting>
  <conditionalFormatting sqref="H61">
    <cfRule type="containsText" dxfId="6" priority="17" operator="containsText" text="OVER BUDGET">
      <formula>NOT(ISERROR(SEARCH("OVER BUDGET",H61)))</formula>
    </cfRule>
  </conditionalFormatting>
  <conditionalFormatting sqref="H42">
    <cfRule type="containsText" dxfId="5" priority="15" operator="containsText" text="OVER BUDGET">
      <formula>NOT(ISERROR(SEARCH("OVER BUDGET",H42)))</formula>
    </cfRule>
  </conditionalFormatting>
  <conditionalFormatting sqref="H34">
    <cfRule type="containsText" dxfId="4" priority="14" operator="containsText" text="OVER BUDGET">
      <formula>NOT(ISERROR(SEARCH("OVER BUDGET",H34)))</formula>
    </cfRule>
  </conditionalFormatting>
  <conditionalFormatting sqref="H21">
    <cfRule type="containsText" dxfId="3" priority="13" operator="containsText" text="OVER BUDGET">
      <formula>NOT(ISERROR(SEARCH("OVER BUDGET",H21)))</formula>
    </cfRule>
  </conditionalFormatting>
  <conditionalFormatting sqref="H17">
    <cfRule type="containsText" dxfId="2" priority="12" operator="containsText" text="OVER BUDGET">
      <formula>NOT(ISERROR(SEARCH("OVER BUDGET",H17)))</formula>
    </cfRule>
  </conditionalFormatting>
  <conditionalFormatting sqref="H10">
    <cfRule type="containsText" dxfId="1" priority="11" operator="containsText" text="OVER BUDGET">
      <formula>NOT(ISERROR(SEARCH("OVER BUDGET",H10)))</formula>
    </cfRule>
  </conditionalFormatting>
  <conditionalFormatting sqref="F1:F1048576">
    <cfRule type="cellIs" dxfId="0" priority="2" operator="lessThan">
      <formula>0</formula>
    </cfRule>
  </conditionalFormatting>
  <dataValidations count="2">
    <dataValidation allowBlank="1" showInputMessage="1" showErrorMessage="1" promptTitle="Additional Information" prompt="More information on Capital Equipment can be found in the Additional Info &amp; Definitions sheet. " sqref="B31:G31" xr:uid="{F5E56512-9A1E-44E5-917F-4829607AD3DE}"/>
    <dataValidation allowBlank="1" showInputMessage="1" showErrorMessage="1" promptTitle="Additional Information" prompt="More information on Administrative Service Charge can be found in the Additional Info &amp; Definitions sheet. " sqref="B48:G48" xr:uid="{0F3CFF8C-22DB-4E73-BC8A-1447B420D3EB}"/>
  </dataValidations>
  <pageMargins left="0.7" right="0.7" top="0.75" bottom="0.75" header="0" footer="0"/>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7" ma:contentTypeDescription="Create a new document." ma:contentTypeScope="" ma:versionID="2df259c264cd4d35173f1130149b9341">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d3c75cc07ea2d79047155a6e00a59596"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element ref="ns2:DateTim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DateTime" ma:index="23" nillable="true" ma:displayName="Date &amp; Time" ma:format="DateOnly" ma:internalName="DateTime">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ateTime xmlns="6f7fe747-9619-4bf6-9a12-ea6a6eb0fb6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597F8C-683B-4211-960E-6BF8E20CCD36}"/>
</file>

<file path=customXml/itemProps2.xml><?xml version="1.0" encoding="utf-8"?>
<ds:datastoreItem xmlns:ds="http://schemas.openxmlformats.org/officeDocument/2006/customXml" ds:itemID="{2C328603-7D24-4D6E-8508-4ADE39CBF8E1}"/>
</file>

<file path=customXml/itemProps3.xml><?xml version="1.0" encoding="utf-8"?>
<ds:datastoreItem xmlns:ds="http://schemas.openxmlformats.org/officeDocument/2006/customXml" ds:itemID="{C07958DB-BD35-45B4-881E-0A6F2C0B586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Haworth, Emily - (emilyhaworth)</cp:lastModifiedBy>
  <cp:revision/>
  <dcterms:created xsi:type="dcterms:W3CDTF">2021-07-07T22:51:00Z</dcterms:created>
  <dcterms:modified xsi:type="dcterms:W3CDTF">2023-08-02T19:17:35Z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