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C:\Users\emilyhaworth\Downloads\"/>
    </mc:Choice>
  </mc:AlternateContent>
  <xr:revisionPtr revIDLastSave="0" documentId="8_{7A14E15E-F02B-406C-B83C-078DFFB8B822}" xr6:coauthVersionLast="47" xr6:coauthVersionMax="47" xr10:uidLastSave="{00000000-0000-0000-0000-000000000000}"/>
  <bookViews>
    <workbookView xWindow="-120" yWindow="-120" windowWidth="29040" windowHeight="15720" xr2:uid="{00000000-000D-0000-FFFF-FFFF00000000}"/>
  </bookViews>
  <sheets>
    <sheet name="Project Information Summary" sheetId="3" r:id="rId1"/>
    <sheet name="Operating Budg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F35" i="1"/>
  <c r="F30" i="1"/>
  <c r="F6" i="1"/>
  <c r="F13" i="1"/>
  <c r="F25" i="1"/>
  <c r="D38" i="3"/>
  <c r="C38" i="3"/>
  <c r="E28" i="3"/>
  <c r="C27" i="3"/>
  <c r="D27" i="3"/>
  <c r="D35" i="3"/>
  <c r="E38" i="3"/>
  <c r="E27" i="3"/>
  <c r="C35" i="3"/>
  <c r="D33" i="3"/>
  <c r="C33" i="3"/>
  <c r="B27" i="3"/>
  <c r="E29" i="3"/>
  <c r="E30" i="3"/>
  <c r="E31" i="3"/>
  <c r="E32" i="3"/>
  <c r="E33" i="3" l="1"/>
  <c r="D51" i="1" l="1"/>
  <c r="B45" i="1"/>
  <c r="E15" i="3"/>
  <c r="F5" i="1" s="1"/>
  <c r="D15" i="3"/>
  <c r="C15" i="3"/>
  <c r="D5" i="1" s="1"/>
  <c r="D19" i="3"/>
  <c r="C19" i="3"/>
  <c r="D18" i="3"/>
  <c r="C18" i="3"/>
  <c r="D17" i="3"/>
  <c r="C17" i="3"/>
  <c r="D16" i="3"/>
  <c r="C16" i="3"/>
  <c r="E5" i="1" l="1"/>
  <c r="F46" i="1" l="1"/>
  <c r="E46" i="1"/>
  <c r="D46" i="1"/>
  <c r="F42" i="1"/>
  <c r="E42" i="1"/>
  <c r="D42" i="1"/>
  <c r="F34" i="1"/>
  <c r="E34" i="1"/>
  <c r="D34" i="1"/>
  <c r="F29" i="1"/>
  <c r="E29" i="1"/>
  <c r="D29" i="1"/>
  <c r="F24" i="1"/>
  <c r="H24" i="1" s="1"/>
  <c r="I24" i="1" s="1"/>
  <c r="E24" i="1"/>
  <c r="D24" i="1"/>
  <c r="F19" i="1"/>
  <c r="E19" i="1"/>
  <c r="D19" i="1"/>
  <c r="F12" i="1"/>
  <c r="E12" i="1"/>
  <c r="D12" i="1"/>
  <c r="F7" i="1"/>
  <c r="F8" i="1"/>
  <c r="F9" i="1"/>
  <c r="H22" i="1"/>
  <c r="I22" i="1" s="1"/>
  <c r="H23" i="1"/>
  <c r="I23" i="1" s="1"/>
  <c r="F38" i="1"/>
  <c r="F37" i="1"/>
  <c r="F36" i="1"/>
  <c r="F20" i="1" l="1"/>
  <c r="F16" i="1"/>
  <c r="F15" i="1"/>
  <c r="E18" i="3" s="1"/>
  <c r="F14" i="1"/>
  <c r="E17" i="3" s="1"/>
  <c r="E16" i="3"/>
  <c r="E19" i="3" l="1"/>
  <c r="E39" i="1"/>
  <c r="D22" i="3" s="1"/>
  <c r="D39" i="1"/>
  <c r="C22" i="3" s="1"/>
  <c r="F39" i="1" l="1"/>
  <c r="D26" i="1"/>
  <c r="C20" i="3" s="1"/>
  <c r="D31" i="1"/>
  <c r="C21" i="3" s="1"/>
  <c r="E31" i="1"/>
  <c r="D21" i="3" s="1"/>
  <c r="E26" i="1"/>
  <c r="D20" i="3" s="1"/>
  <c r="F26" i="1"/>
  <c r="E20" i="3" s="1"/>
  <c r="H39" i="1" l="1"/>
  <c r="I39" i="1" s="1"/>
  <c r="E22" i="3"/>
  <c r="I26" i="1"/>
  <c r="F31" i="1"/>
  <c r="D21" i="1"/>
  <c r="E21" i="1"/>
  <c r="E21" i="3" l="1"/>
  <c r="H31" i="1"/>
  <c r="I31" i="1" s="1"/>
  <c r="F21" i="1"/>
  <c r="H21" i="1" s="1"/>
  <c r="I21" i="1" s="1"/>
  <c r="E10" i="1"/>
  <c r="D10" i="1" l="1"/>
  <c r="F10" i="1" s="1"/>
  <c r="H10" i="1" s="1"/>
  <c r="I10" i="1" s="1"/>
  <c r="E17" i="1"/>
  <c r="E43" i="1" s="1"/>
  <c r="E47" i="1" s="1"/>
  <c r="D17" i="1"/>
  <c r="F17" i="1" l="1"/>
  <c r="H17" i="1" s="1"/>
  <c r="I17" i="1" s="1"/>
  <c r="D43" i="1"/>
  <c r="D47" i="1" s="1"/>
  <c r="C24" i="3" s="1"/>
  <c r="F43" i="1" l="1"/>
  <c r="I43" i="1" s="1"/>
  <c r="D23" i="3"/>
  <c r="D36" i="3" l="1"/>
  <c r="D39" i="3" s="1"/>
  <c r="C23" i="3"/>
  <c r="D24" i="3"/>
  <c r="E23" i="3"/>
  <c r="C36" i="3" l="1"/>
  <c r="C39" i="3" s="1"/>
  <c r="F47" i="1"/>
  <c r="E52" i="1" l="1"/>
  <c r="H53" i="1" s="1"/>
  <c r="I53" i="1" s="1"/>
  <c r="E24" i="3"/>
  <c r="E39" i="3"/>
  <c r="H47" i="1"/>
  <c r="H52" i="1" l="1"/>
  <c r="I52" i="1" s="1"/>
  <c r="F39" i="3"/>
  <c r="G39" i="3" s="1"/>
  <c r="F23" i="3"/>
  <c r="G23" i="3" s="1"/>
  <c r="I47" i="1"/>
</calcChain>
</file>

<file path=xl/sharedStrings.xml><?xml version="1.0" encoding="utf-8"?>
<sst xmlns="http://schemas.openxmlformats.org/spreadsheetml/2006/main" count="87" uniqueCount="63">
  <si>
    <t>Project Information Summary</t>
  </si>
  <si>
    <t>Project Name</t>
  </si>
  <si>
    <t>Outdoor Recreation Terracycle</t>
  </si>
  <si>
    <t>Department Name</t>
  </si>
  <si>
    <t>Outdoor Recreation</t>
  </si>
  <si>
    <t>KFS Account Number</t>
  </si>
  <si>
    <t>Subaccount Number</t>
  </si>
  <si>
    <t>Project Code</t>
  </si>
  <si>
    <t>MG 24.08</t>
  </si>
  <si>
    <t>Fiscal Year</t>
  </si>
  <si>
    <t>FY2025</t>
  </si>
  <si>
    <t>Project Start Date</t>
  </si>
  <si>
    <t>Project End Date</t>
  </si>
  <si>
    <t>Project Budget Summary</t>
  </si>
  <si>
    <t>Total Full Benefit Employee Wages &amp; ERE</t>
  </si>
  <si>
    <t>Total Ancillary Employee Wages &amp; ERE</t>
  </si>
  <si>
    <t>Total Student Employee Wages &amp; ERE</t>
  </si>
  <si>
    <t>Total Graduate Assistant Stipends, ERE, &amp; Tuition Remission</t>
  </si>
  <si>
    <t>Total Supplies &amp; Related Operations</t>
  </si>
  <si>
    <t>Total Capital Equipment</t>
  </si>
  <si>
    <t>Total Travel</t>
  </si>
  <si>
    <t>Total Budget</t>
  </si>
  <si>
    <t>Rounded Budget</t>
  </si>
  <si>
    <t>Additional Funding Sources Summary</t>
  </si>
  <si>
    <t xml:space="preserve">Total Additional Funding Sources     </t>
  </si>
  <si>
    <t xml:space="preserve">Total Project Funding Across All Sources     </t>
  </si>
  <si>
    <t xml:space="preserve">Percent of Project Funded by the CSF     </t>
  </si>
  <si>
    <t>Personnel, Employee Related Expenses, &amp; Tuition Remission</t>
  </si>
  <si>
    <t>Category</t>
  </si>
  <si>
    <t>Expense Summary</t>
  </si>
  <si>
    <t>Notes and/or Justification of Expense</t>
  </si>
  <si>
    <t>Personnel Wages</t>
  </si>
  <si>
    <t>Full Benefit Employees (Staff &amp; Faculty) Wages</t>
  </si>
  <si>
    <t>Ancillary Employees Wages</t>
  </si>
  <si>
    <t>Student Employees Wages</t>
  </si>
  <si>
    <t>Graduate Assistants Stipends</t>
  </si>
  <si>
    <t xml:space="preserve">Total Personnel Wages     </t>
  </si>
  <si>
    <t>Employee Related Expenses (ERE)</t>
  </si>
  <si>
    <t xml:space="preserve">Full Benefit Employees ERE </t>
  </si>
  <si>
    <t xml:space="preserve">Ancillary Employees ERE </t>
  </si>
  <si>
    <t xml:space="preserve">Student Employees ERE </t>
  </si>
  <si>
    <t xml:space="preserve">Graduate Assistants ERE </t>
  </si>
  <si>
    <t xml:space="preserve">Total Employee Related Expenses     </t>
  </si>
  <si>
    <t xml:space="preserve">Graduate Assistant Tuition Remission </t>
  </si>
  <si>
    <t>Total Tuition Remission</t>
  </si>
  <si>
    <t>Supplies &amp; Related Operations</t>
  </si>
  <si>
    <t>Category (Object Codes 3000-5935)</t>
  </si>
  <si>
    <t>Supplies/Operations Expenses</t>
  </si>
  <si>
    <t xml:space="preserve">Total Supplies &amp; Related Operations     </t>
  </si>
  <si>
    <t>Capital Equipment</t>
  </si>
  <si>
    <t>Category  (Object Codes 6000-6342)</t>
  </si>
  <si>
    <t xml:space="preserve">Total Capital Equipment     </t>
  </si>
  <si>
    <t>Travel</t>
  </si>
  <si>
    <t>Air Travel</t>
  </si>
  <si>
    <t>Ground Travel</t>
  </si>
  <si>
    <t>Hotels</t>
  </si>
  <si>
    <t>Other Travel</t>
  </si>
  <si>
    <t xml:space="preserve">Total Travel     </t>
  </si>
  <si>
    <t>Subtotal Annual Grant Approved Budget</t>
  </si>
  <si>
    <t xml:space="preserve">Subtotal All Expenses     </t>
  </si>
  <si>
    <t>Total Project Expenses</t>
  </si>
  <si>
    <t>Balance Remaining</t>
  </si>
  <si>
    <t>Total Amount in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</si>
</sst>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dd\-mmm\-yy"/>
    <numFmt numFmtId="165" formatCode="[$-409]mmmm\ d\,\ yyyy;@"/>
  </numFmts>
  <fonts count="16">
    <font>
      <sz val="11"/>
      <color theme="1"/>
      <name val="Arial"/>
    </font>
    <font>
      <sz val="11"/>
      <color theme="1"/>
      <name val="Arial"/>
      <family val="2"/>
    </font>
    <font>
      <b/>
      <sz val="11"/>
      <color theme="0"/>
      <name val="Calibri"/>
      <family val="2"/>
      <scheme val="major"/>
    </font>
    <font>
      <sz val="11"/>
      <color theme="1"/>
      <name val="Calibri"/>
      <family val="2"/>
      <scheme val="major"/>
    </font>
    <font>
      <b/>
      <sz val="20"/>
      <color rgb="FFFFFFFF"/>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sz val="11"/>
      <color theme="0"/>
      <name val="Calibri"/>
      <family val="2"/>
      <scheme val="major"/>
    </font>
    <font>
      <b/>
      <sz val="20"/>
      <color theme="0"/>
      <name val="Calibri"/>
      <family val="2"/>
      <scheme val="major"/>
    </font>
    <font>
      <b/>
      <sz val="11"/>
      <name val="Calibri"/>
      <family val="2"/>
      <scheme val="major"/>
    </font>
    <font>
      <sz val="11"/>
      <color theme="1"/>
      <name val="Arial"/>
      <family val="2"/>
    </font>
    <font>
      <sz val="11"/>
      <name val="Calibri"/>
      <family val="2"/>
      <scheme val="major"/>
    </font>
    <font>
      <b/>
      <sz val="11"/>
      <color rgb="FFFF0000"/>
      <name val="Calibri"/>
      <family val="2"/>
      <scheme val="major"/>
    </font>
    <font>
      <b/>
      <sz val="11"/>
      <color theme="9"/>
      <name val="Calibri"/>
      <family val="2"/>
      <scheme val="major"/>
    </font>
    <font>
      <b/>
      <sz val="14"/>
      <name val="Calibri"/>
      <family val="2"/>
      <scheme val="major"/>
    </font>
  </fonts>
  <fills count="9">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rgb="FFFFC000"/>
        <bgColor indexed="64"/>
      </patternFill>
    </fill>
  </fills>
  <borders count="60">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1" fillId="0" borderId="0" applyFont="0" applyFill="0" applyBorder="0" applyAlignment="0" applyProtection="0"/>
  </cellStyleXfs>
  <cellXfs count="164">
    <xf numFmtId="0" fontId="0" fillId="0" borderId="0" xfId="0"/>
    <xf numFmtId="0" fontId="3" fillId="0" borderId="0" xfId="0" applyFont="1"/>
    <xf numFmtId="0" fontId="5" fillId="0" borderId="10" xfId="0" applyFont="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5" fillId="0" borderId="19" xfId="0" applyFont="1" applyBorder="1" applyAlignment="1">
      <alignment horizontal="left" vertical="center"/>
    </xf>
    <xf numFmtId="0" fontId="5" fillId="0" borderId="26" xfId="0" applyFont="1" applyBorder="1" applyAlignment="1">
      <alignment horizontal="left" vertical="center"/>
    </xf>
    <xf numFmtId="0" fontId="3" fillId="0" borderId="1" xfId="0" applyFont="1" applyBorder="1"/>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44" fontId="3" fillId="0" borderId="37" xfId="1" applyFont="1" applyBorder="1" applyAlignment="1">
      <alignment horizontal="center" vertical="center"/>
    </xf>
    <xf numFmtId="44" fontId="3" fillId="0" borderId="32" xfId="1" applyFont="1" applyBorder="1" applyAlignment="1">
      <alignment horizontal="center" vertical="center"/>
    </xf>
    <xf numFmtId="0" fontId="3" fillId="7" borderId="5" xfId="0" applyFont="1" applyFill="1" applyBorder="1" applyAlignment="1">
      <alignment horizontal="left" vertical="center"/>
    </xf>
    <xf numFmtId="0" fontId="3" fillId="7" borderId="1" xfId="0" applyFont="1" applyFill="1" applyBorder="1" applyAlignment="1">
      <alignment horizontal="lef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44" fontId="3" fillId="0" borderId="7" xfId="1" applyFont="1" applyBorder="1" applyAlignment="1">
      <alignment horizontal="center" vertical="center"/>
    </xf>
    <xf numFmtId="44" fontId="3" fillId="0" borderId="47" xfId="1" applyFont="1" applyBorder="1" applyAlignment="1">
      <alignment horizontal="center" vertical="center"/>
    </xf>
    <xf numFmtId="44" fontId="3" fillId="0" borderId="9" xfId="1" applyFont="1" applyBorder="1" applyAlignment="1">
      <alignment horizontal="center"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7" borderId="15" xfId="0" applyFont="1" applyFill="1" applyBorder="1" applyAlignment="1">
      <alignment horizontal="left" vertical="center"/>
    </xf>
    <xf numFmtId="0" fontId="3" fillId="7" borderId="17" xfId="0" applyFont="1" applyFill="1" applyBorder="1" applyAlignment="1">
      <alignment horizontal="left" vertical="center"/>
    </xf>
    <xf numFmtId="0" fontId="3" fillId="7" borderId="8"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44" fontId="5" fillId="7" borderId="3" xfId="0" applyNumberFormat="1" applyFont="1" applyFill="1" applyBorder="1" applyAlignment="1">
      <alignment horizontal="center" vertical="center"/>
    </xf>
    <xf numFmtId="0" fontId="3" fillId="7" borderId="7" xfId="0" applyFont="1" applyFill="1" applyBorder="1" applyAlignment="1">
      <alignment horizontal="left" vertical="center"/>
    </xf>
    <xf numFmtId="0" fontId="8" fillId="0" borderId="1" xfId="0" applyFont="1" applyBorder="1"/>
    <xf numFmtId="0" fontId="8" fillId="0" borderId="0" xfId="0" applyFont="1"/>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4" fontId="3" fillId="7" borderId="24" xfId="0" applyNumberFormat="1" applyFont="1" applyFill="1" applyBorder="1" applyAlignment="1">
      <alignment horizontal="center" vertical="center"/>
    </xf>
    <xf numFmtId="44" fontId="3" fillId="7" borderId="25" xfId="0" applyNumberFormat="1" applyFont="1" applyFill="1" applyBorder="1" applyAlignment="1">
      <alignment horizontal="center" vertical="center"/>
    </xf>
    <xf numFmtId="44" fontId="3" fillId="0" borderId="23" xfId="1" applyFont="1" applyBorder="1" applyAlignment="1">
      <alignment horizontal="center" vertical="center"/>
    </xf>
    <xf numFmtId="44" fontId="3" fillId="0" borderId="48" xfId="1" applyFont="1" applyBorder="1" applyAlignment="1">
      <alignment horizontal="center" vertical="center"/>
    </xf>
    <xf numFmtId="0" fontId="3" fillId="0" borderId="22" xfId="0" applyFont="1" applyBorder="1" applyAlignment="1">
      <alignment horizontal="left"/>
    </xf>
    <xf numFmtId="0" fontId="3" fillId="0" borderId="24" xfId="0" quotePrefix="1" applyFont="1" applyBorder="1" applyAlignment="1">
      <alignment horizontal="left"/>
    </xf>
    <xf numFmtId="0" fontId="2" fillId="0" borderId="44" xfId="0" applyFont="1" applyBorder="1" applyAlignment="1">
      <alignment horizontal="center"/>
    </xf>
    <xf numFmtId="0" fontId="3" fillId="0" borderId="44" xfId="0" applyFont="1" applyBorder="1" applyAlignment="1">
      <alignment horizontal="left" vertical="center"/>
    </xf>
    <xf numFmtId="164" fontId="3" fillId="0" borderId="44" xfId="0" applyNumberFormat="1"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34" xfId="0" applyFont="1" applyBorder="1" applyAlignment="1">
      <alignment horizontal="left"/>
    </xf>
    <xf numFmtId="0" fontId="3" fillId="0" borderId="34" xfId="0" applyFont="1" applyBorder="1" applyAlignment="1">
      <alignment horizontal="left" vertical="center"/>
    </xf>
    <xf numFmtId="44" fontId="3" fillId="0" borderId="50" xfId="1" applyFont="1" applyBorder="1" applyAlignment="1">
      <alignment horizontal="center" vertical="center"/>
    </xf>
    <xf numFmtId="44" fontId="3" fillId="0" borderId="22" xfId="1" applyFont="1" applyFill="1" applyBorder="1" applyAlignment="1">
      <alignment horizontal="center" vertical="center"/>
    </xf>
    <xf numFmtId="44" fontId="3" fillId="0" borderId="45" xfId="1" applyFont="1" applyFill="1" applyBorder="1" applyAlignment="1">
      <alignment horizontal="center" vertical="center"/>
    </xf>
    <xf numFmtId="44" fontId="3" fillId="0" borderId="23" xfId="1" applyFont="1" applyFill="1" applyBorder="1" applyAlignment="1">
      <alignment horizontal="center" vertical="center"/>
    </xf>
    <xf numFmtId="44" fontId="3" fillId="0" borderId="48" xfId="1" applyFont="1" applyFill="1" applyBorder="1" applyAlignment="1">
      <alignment horizontal="center" vertical="center"/>
    </xf>
    <xf numFmtId="44" fontId="3" fillId="0" borderId="34" xfId="1" applyFont="1" applyFill="1" applyBorder="1" applyAlignment="1">
      <alignment horizontal="center" vertical="center"/>
    </xf>
    <xf numFmtId="0" fontId="3" fillId="0" borderId="0" xfId="0" applyFont="1" applyAlignment="1">
      <alignment wrapText="1"/>
    </xf>
    <xf numFmtId="0" fontId="3" fillId="0" borderId="1" xfId="0" applyFont="1" applyBorder="1" applyAlignment="1">
      <alignment horizontal="left" vertical="center"/>
    </xf>
    <xf numFmtId="0" fontId="5" fillId="0" borderId="21" xfId="0" applyFont="1" applyBorder="1" applyAlignment="1">
      <alignment horizontal="left" vertical="center"/>
    </xf>
    <xf numFmtId="44" fontId="3" fillId="7" borderId="51" xfId="0" applyNumberFormat="1" applyFont="1" applyFill="1" applyBorder="1" applyAlignment="1">
      <alignment horizontal="center" vertical="center"/>
    </xf>
    <xf numFmtId="44" fontId="3" fillId="7" borderId="30" xfId="0" applyNumberFormat="1" applyFont="1" applyFill="1" applyBorder="1" applyAlignment="1">
      <alignment horizontal="center" vertical="center"/>
    </xf>
    <xf numFmtId="44" fontId="3" fillId="0" borderId="30" xfId="0" applyNumberFormat="1" applyFont="1" applyBorder="1" applyAlignment="1">
      <alignment horizontal="center" vertical="center"/>
    </xf>
    <xf numFmtId="44" fontId="3" fillId="0" borderId="25" xfId="0" applyNumberFormat="1" applyFont="1" applyBorder="1" applyAlignment="1">
      <alignment horizontal="center" vertical="center"/>
    </xf>
    <xf numFmtId="44" fontId="3" fillId="7" borderId="8" xfId="0" applyNumberFormat="1" applyFont="1" applyFill="1" applyBorder="1" applyAlignment="1">
      <alignment vertical="center"/>
    </xf>
    <xf numFmtId="44" fontId="3" fillId="7" borderId="7" xfId="0" applyNumberFormat="1" applyFont="1" applyFill="1" applyBorder="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4" fontId="3" fillId="0" borderId="10" xfId="1" applyFont="1" applyFill="1" applyBorder="1" applyAlignment="1">
      <alignment horizontal="center" vertical="center"/>
    </xf>
    <xf numFmtId="44" fontId="3" fillId="0" borderId="46" xfId="1" applyFont="1" applyFill="1" applyBorder="1" applyAlignment="1">
      <alignment horizontal="center" vertical="center"/>
    </xf>
    <xf numFmtId="44" fontId="3" fillId="0" borderId="22"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45" xfId="0" applyNumberFormat="1" applyFont="1" applyBorder="1" applyAlignment="1">
      <alignment horizontal="center" vertical="center"/>
    </xf>
    <xf numFmtId="44" fontId="3" fillId="0" borderId="46" xfId="0" applyNumberFormat="1" applyFont="1" applyBorder="1" applyAlignment="1">
      <alignment horizontal="center"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44" fontId="3" fillId="0" borderId="12" xfId="1" applyFont="1" applyFill="1" applyBorder="1" applyAlignment="1">
      <alignment horizontal="center" vertical="center"/>
    </xf>
    <xf numFmtId="0" fontId="5" fillId="0" borderId="28" xfId="0" applyFont="1" applyBorder="1" applyAlignment="1">
      <alignment horizontal="left" vertical="center"/>
    </xf>
    <xf numFmtId="0" fontId="10" fillId="0" borderId="19" xfId="0" applyFont="1" applyBorder="1" applyAlignment="1">
      <alignment horizontal="center"/>
    </xf>
    <xf numFmtId="0" fontId="3" fillId="0" borderId="18" xfId="0" applyFont="1" applyBorder="1" applyAlignment="1">
      <alignment horizontal="left" vertical="center"/>
    </xf>
    <xf numFmtId="0" fontId="3" fillId="0" borderId="54" xfId="0" applyFont="1" applyBorder="1" applyAlignment="1">
      <alignment horizontal="left" vertical="center"/>
    </xf>
    <xf numFmtId="44" fontId="3" fillId="0" borderId="40" xfId="1" applyFont="1" applyBorder="1" applyAlignment="1">
      <alignment horizontal="center" vertical="center"/>
    </xf>
    <xf numFmtId="44" fontId="3" fillId="0" borderId="22" xfId="1" applyFont="1" applyFill="1" applyBorder="1" applyAlignment="1">
      <alignment vertical="center"/>
    </xf>
    <xf numFmtId="44" fontId="3" fillId="7" borderId="9" xfId="0" applyNumberFormat="1" applyFont="1" applyFill="1" applyBorder="1" applyAlignment="1">
      <alignment vertical="center"/>
    </xf>
    <xf numFmtId="44" fontId="3" fillId="0" borderId="22" xfId="0" applyNumberFormat="1" applyFont="1" applyBorder="1" applyAlignment="1">
      <alignment horizontal="left" vertical="center"/>
    </xf>
    <xf numFmtId="0" fontId="3" fillId="0" borderId="29" xfId="0" applyFont="1" applyBorder="1" applyAlignment="1">
      <alignment horizontal="center" vertical="center"/>
    </xf>
    <xf numFmtId="0" fontId="3" fillId="8" borderId="57" xfId="0" applyFont="1" applyFill="1" applyBorder="1" applyAlignment="1">
      <alignment horizontal="center" vertical="center"/>
    </xf>
    <xf numFmtId="0" fontId="6" fillId="7" borderId="16" xfId="0" applyFont="1" applyFill="1" applyBorder="1" applyAlignment="1">
      <alignment horizontal="center" vertical="center" wrapText="1"/>
    </xf>
    <xf numFmtId="0" fontId="5" fillId="0" borderId="33" xfId="0" applyFont="1" applyBorder="1" applyAlignment="1">
      <alignment horizontal="left" vertical="center" wrapText="1"/>
    </xf>
    <xf numFmtId="39" fontId="3" fillId="6" borderId="29" xfId="0" applyNumberFormat="1" applyFont="1" applyFill="1" applyBorder="1" applyAlignment="1">
      <alignment horizontal="left" vertical="center" wrapText="1"/>
    </xf>
    <xf numFmtId="39" fontId="3" fillId="6" borderId="9" xfId="0" applyNumberFormat="1" applyFont="1" applyFill="1" applyBorder="1" applyAlignment="1">
      <alignment horizontal="left" vertical="center" wrapText="1"/>
    </xf>
    <xf numFmtId="39" fontId="3" fillId="7" borderId="6" xfId="0" applyNumberFormat="1" applyFont="1" applyFill="1" applyBorder="1" applyAlignment="1">
      <alignment horizontal="left" vertical="center" wrapText="1"/>
    </xf>
    <xf numFmtId="39" fontId="3" fillId="6" borderId="30" xfId="0" applyNumberFormat="1" applyFont="1" applyFill="1" applyBorder="1" applyAlignment="1">
      <alignment horizontal="left" vertical="center" wrapText="1"/>
    </xf>
    <xf numFmtId="39" fontId="3" fillId="7" borderId="9" xfId="0" applyNumberFormat="1" applyFont="1" applyFill="1" applyBorder="1" applyAlignment="1">
      <alignment horizontal="left" vertical="center" wrapText="1"/>
    </xf>
    <xf numFmtId="39" fontId="3" fillId="6" borderId="29" xfId="0" applyNumberFormat="1" applyFont="1" applyFill="1" applyBorder="1" applyAlignment="1">
      <alignment horizontal="left" wrapText="1"/>
    </xf>
    <xf numFmtId="0" fontId="5" fillId="6" borderId="29"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0" borderId="35" xfId="0" applyFont="1" applyBorder="1" applyAlignment="1">
      <alignment horizontal="left" vertical="center" wrapText="1"/>
    </xf>
    <xf numFmtId="39" fontId="3" fillId="6" borderId="36" xfId="0" applyNumberFormat="1" applyFont="1" applyFill="1" applyBorder="1" applyAlignment="1">
      <alignment horizontal="left" vertical="center" wrapText="1"/>
    </xf>
    <xf numFmtId="0" fontId="5" fillId="0" borderId="0" xfId="0" applyFont="1" applyAlignment="1">
      <alignment horizontal="left" vertical="center" wrapText="1"/>
    </xf>
    <xf numFmtId="0" fontId="7" fillId="0" borderId="1" xfId="0" applyFont="1" applyBorder="1" applyAlignment="1">
      <alignment horizontal="right" vertical="center"/>
    </xf>
    <xf numFmtId="44" fontId="15" fillId="0" borderId="8" xfId="1" applyFont="1" applyFill="1" applyBorder="1" applyAlignment="1">
      <alignment horizontal="right" vertical="center"/>
    </xf>
    <xf numFmtId="44" fontId="15" fillId="0" borderId="9" xfId="1" applyFont="1" applyFill="1" applyBorder="1" applyAlignment="1">
      <alignment horizontal="right" vertical="center"/>
    </xf>
    <xf numFmtId="44" fontId="15" fillId="0" borderId="1" xfId="1" applyFont="1" applyFill="1" applyBorder="1" applyAlignment="1">
      <alignment horizontal="right" vertical="center"/>
    </xf>
    <xf numFmtId="44" fontId="3" fillId="0" borderId="1" xfId="0" applyNumberFormat="1" applyFont="1" applyBorder="1" applyAlignment="1">
      <alignment horizontal="center" vertical="center"/>
    </xf>
    <xf numFmtId="0" fontId="3" fillId="0" borderId="1" xfId="0" applyFont="1" applyBorder="1" applyAlignment="1">
      <alignment wrapText="1"/>
    </xf>
    <xf numFmtId="44" fontId="3" fillId="0" borderId="10" xfId="0" applyNumberFormat="1" applyFont="1" applyBorder="1" applyAlignment="1">
      <alignment horizontal="left" vertical="center"/>
    </xf>
    <xf numFmtId="0" fontId="5" fillId="0" borderId="21" xfId="0" applyFont="1" applyBorder="1" applyAlignment="1">
      <alignment horizontal="center"/>
    </xf>
    <xf numFmtId="44" fontId="3" fillId="0" borderId="23" xfId="0" applyNumberFormat="1" applyFont="1" applyBorder="1" applyAlignment="1">
      <alignment horizontal="left" vertical="center"/>
    </xf>
    <xf numFmtId="0" fontId="7" fillId="3" borderId="11" xfId="0" applyFont="1" applyFill="1" applyBorder="1" applyAlignment="1">
      <alignment horizontal="right" vertical="center"/>
    </xf>
    <xf numFmtId="0" fontId="5" fillId="0" borderId="1" xfId="0" applyFont="1" applyBorder="1" applyAlignment="1">
      <alignment wrapText="1"/>
    </xf>
    <xf numFmtId="0" fontId="10" fillId="0" borderId="53" xfId="0" applyFont="1" applyBorder="1" applyAlignment="1">
      <alignment horizontal="center"/>
    </xf>
    <xf numFmtId="44" fontId="15" fillId="0" borderId="7" xfId="1" applyFont="1" applyFill="1" applyBorder="1" applyAlignment="1">
      <alignment horizontal="right" vertical="center"/>
    </xf>
    <xf numFmtId="0" fontId="10" fillId="0" borderId="35" xfId="0" applyFont="1" applyBorder="1" applyAlignment="1">
      <alignment horizontal="center"/>
    </xf>
    <xf numFmtId="0" fontId="3" fillId="0" borderId="59" xfId="0" applyFont="1" applyBorder="1" applyAlignment="1">
      <alignment horizontal="left" vertical="center"/>
    </xf>
    <xf numFmtId="0" fontId="7" fillId="3" borderId="55" xfId="0" applyFont="1" applyFill="1" applyBorder="1" applyAlignment="1">
      <alignment horizontal="right" vertical="center"/>
    </xf>
    <xf numFmtId="44" fontId="3" fillId="6" borderId="49" xfId="1" applyFont="1" applyFill="1" applyBorder="1" applyAlignment="1">
      <alignment horizontal="left" vertical="center"/>
    </xf>
    <xf numFmtId="44" fontId="3" fillId="0" borderId="22" xfId="1" applyFont="1" applyFill="1" applyBorder="1" applyAlignment="1">
      <alignment horizontal="left" vertical="center"/>
    </xf>
    <xf numFmtId="0" fontId="3" fillId="0" borderId="1" xfId="0" applyFont="1" applyBorder="1" applyAlignment="1">
      <alignment horizontal="left" vertical="center" wrapText="1"/>
    </xf>
    <xf numFmtId="165" fontId="3" fillId="0" borderId="57" xfId="0" applyNumberFormat="1" applyFont="1" applyBorder="1" applyAlignment="1">
      <alignment horizontal="center" vertical="center"/>
    </xf>
    <xf numFmtId="165" fontId="3" fillId="0" borderId="30" xfId="0" quotePrefix="1" applyNumberFormat="1" applyFont="1" applyBorder="1" applyAlignment="1">
      <alignment horizontal="center" vertical="center"/>
    </xf>
    <xf numFmtId="0" fontId="5" fillId="0" borderId="20" xfId="0" applyFont="1" applyBorder="1" applyAlignment="1">
      <alignment horizontal="center"/>
    </xf>
    <xf numFmtId="9" fontId="3" fillId="0" borderId="25" xfId="2" applyFont="1" applyBorder="1" applyAlignment="1">
      <alignment horizontal="center" vertical="center"/>
    </xf>
    <xf numFmtId="9" fontId="3" fillId="0" borderId="28" xfId="2" applyFont="1" applyBorder="1" applyAlignment="1">
      <alignment horizontal="center" vertical="center"/>
    </xf>
    <xf numFmtId="0" fontId="5" fillId="7" borderId="21" xfId="0" applyFont="1" applyFill="1" applyBorder="1" applyAlignment="1">
      <alignment horizontal="center"/>
    </xf>
    <xf numFmtId="44" fontId="3" fillId="7" borderId="28" xfId="0" applyNumberFormat="1" applyFont="1" applyFill="1" applyBorder="1" applyAlignment="1">
      <alignment horizontal="center" vertical="center"/>
    </xf>
    <xf numFmtId="0" fontId="5" fillId="0" borderId="20" xfId="0" applyFont="1" applyBorder="1" applyAlignment="1">
      <alignment horizontal="center" wrapText="1"/>
    </xf>
    <xf numFmtId="0" fontId="5" fillId="0" borderId="20" xfId="0" applyFont="1" applyBorder="1" applyAlignment="1">
      <alignment horizontal="center" vertical="center" wrapText="1"/>
    </xf>
    <xf numFmtId="44" fontId="15" fillId="0" borderId="17" xfId="0" applyNumberFormat="1" applyFont="1" applyBorder="1" applyAlignment="1">
      <alignment horizontal="right" vertical="center"/>
    </xf>
    <xf numFmtId="44" fontId="15" fillId="0" borderId="16" xfId="0" applyNumberFormat="1" applyFont="1" applyBorder="1" applyAlignment="1">
      <alignment horizontal="right" vertical="center"/>
    </xf>
    <xf numFmtId="44" fontId="12" fillId="0" borderId="22" xfId="1" applyFont="1" applyFill="1" applyBorder="1" applyAlignment="1">
      <alignment horizontal="center"/>
    </xf>
    <xf numFmtId="0" fontId="7" fillId="3" borderId="1" xfId="0" applyFont="1" applyFill="1" applyBorder="1" applyAlignment="1">
      <alignment horizontal="right" vertical="center"/>
    </xf>
    <xf numFmtId="44" fontId="3" fillId="0" borderId="9" xfId="1" applyFont="1" applyFill="1" applyBorder="1" applyAlignment="1">
      <alignment horizontal="center" vertical="center"/>
    </xf>
    <xf numFmtId="0" fontId="7" fillId="4" borderId="19" xfId="0" applyFont="1" applyFill="1" applyBorder="1" applyAlignment="1">
      <alignment horizontal="center"/>
    </xf>
    <xf numFmtId="0" fontId="7" fillId="4" borderId="52" xfId="0" applyFont="1" applyFill="1" applyBorder="1" applyAlignment="1">
      <alignment horizontal="center"/>
    </xf>
    <xf numFmtId="0" fontId="7" fillId="4" borderId="42" xfId="0" applyFont="1" applyFill="1" applyBorder="1" applyAlignment="1">
      <alignment horizont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7" fillId="4" borderId="41" xfId="0" applyFont="1" applyFill="1" applyBorder="1" applyAlignment="1">
      <alignment horizontal="center"/>
    </xf>
    <xf numFmtId="0" fontId="7" fillId="4" borderId="43" xfId="0" applyFont="1" applyFill="1" applyBorder="1" applyAlignment="1">
      <alignment horizontal="center"/>
    </xf>
    <xf numFmtId="0" fontId="7" fillId="4" borderId="58" xfId="0" applyFont="1" applyFill="1" applyBorder="1" applyAlignment="1">
      <alignment horizontal="center" wrapText="1"/>
    </xf>
    <xf numFmtId="0" fontId="7" fillId="4" borderId="33" xfId="0" applyFont="1" applyFill="1" applyBorder="1" applyAlignment="1">
      <alignment horizontal="center" wrapText="1"/>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8" xfId="0"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7" fillId="3" borderId="37" xfId="0" applyFont="1" applyFill="1" applyBorder="1" applyAlignment="1">
      <alignment horizontal="right" vertical="center"/>
    </xf>
    <xf numFmtId="0" fontId="7" fillId="3" borderId="32" xfId="0" applyFont="1" applyFill="1" applyBorder="1" applyAlignment="1">
      <alignment horizontal="right" vertical="center"/>
    </xf>
    <xf numFmtId="0" fontId="7" fillId="5" borderId="41" xfId="0" applyFont="1" applyFill="1" applyBorder="1" applyAlignment="1">
      <alignment horizontal="center" vertical="center"/>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7" fillId="3" borderId="38"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9"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7" fillId="3" borderId="40" xfId="0" applyFont="1" applyFill="1" applyBorder="1" applyAlignment="1">
      <alignment horizontal="right" vertical="center"/>
    </xf>
    <xf numFmtId="0" fontId="7" fillId="3" borderId="56" xfId="0" applyFont="1" applyFill="1" applyBorder="1" applyAlignment="1">
      <alignment horizontal="right" vertical="center"/>
    </xf>
  </cellXfs>
  <cellStyles count="3">
    <cellStyle name="Currency" xfId="1" builtinId="4"/>
    <cellStyle name="Normal" xfId="0" builtinId="0"/>
    <cellStyle name="Percent" xfId="2" builtinId="5"/>
  </cellStyles>
  <dxfs count="5">
    <dxf>
      <fill>
        <patternFill patternType="solid">
          <fgColor theme="0"/>
          <bgColor rgb="FFFFFF00"/>
        </patternFill>
      </fill>
    </dxf>
    <dxf>
      <font>
        <color rgb="FF9C0006"/>
      </font>
      <fill>
        <patternFill>
          <bgColor rgb="FFFFC7CE"/>
        </patternFill>
      </fill>
    </dxf>
    <dxf>
      <fill>
        <patternFill patternType="solid">
          <fgColor theme="0"/>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Light16"/>
  <colors>
    <mruColors>
      <color rgb="FF0C234B"/>
      <color rgb="FFFCA2B1"/>
      <color rgb="FF81D3EB"/>
      <color rgb="FF8B0015"/>
      <color rgb="FFAB0520"/>
      <color rgb="FFEF4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G39"/>
  <sheetViews>
    <sheetView tabSelected="1" zoomScale="80" zoomScaleNormal="80" workbookViewId="0">
      <selection activeCell="F28" sqref="F28"/>
    </sheetView>
  </sheetViews>
  <sheetFormatPr defaultRowHeight="15"/>
  <cols>
    <col min="1" max="1" width="3.125" style="1" customWidth="1"/>
    <col min="2" max="2" width="47.875" style="1" bestFit="1" customWidth="1"/>
    <col min="3" max="4" width="40.625" style="1" customWidth="1"/>
    <col min="5" max="5" width="50.25" style="1" bestFit="1" customWidth="1"/>
    <col min="6" max="6" width="21" style="55" bestFit="1" customWidth="1"/>
    <col min="7" max="7" width="46" style="1" customWidth="1"/>
    <col min="8" max="16384" width="9" style="1"/>
  </cols>
  <sheetData>
    <row r="1" spans="2:7" ht="15.75" thickBot="1"/>
    <row r="2" spans="2:7" ht="27" thickBot="1">
      <c r="B2" s="134" t="str">
        <f>_xlfn.CONCAT("Campus Sustainability Fund - Approved Project Information Summary for", " ",C5)</f>
        <v>Campus Sustainability Fund - Approved Project Information Summary for Outdoor Recreation Terracycle</v>
      </c>
      <c r="C2" s="135"/>
      <c r="D2" s="135"/>
      <c r="E2" s="135"/>
      <c r="F2" s="135"/>
      <c r="G2" s="136"/>
    </row>
    <row r="3" spans="2:7" ht="15.75" thickBot="1"/>
    <row r="4" spans="2:7" ht="18.75">
      <c r="B4" s="139" t="s">
        <v>0</v>
      </c>
      <c r="C4" s="140"/>
    </row>
    <row r="5" spans="2:7">
      <c r="B5" s="39" t="s">
        <v>1</v>
      </c>
      <c r="C5" s="83" t="s">
        <v>2</v>
      </c>
    </row>
    <row r="6" spans="2:7">
      <c r="B6" s="39" t="s">
        <v>3</v>
      </c>
      <c r="C6" s="83" t="s">
        <v>4</v>
      </c>
    </row>
    <row r="7" spans="2:7">
      <c r="B7" s="39" t="s">
        <v>5</v>
      </c>
      <c r="C7" s="83">
        <v>2670200</v>
      </c>
    </row>
    <row r="8" spans="2:7">
      <c r="B8" s="39" t="s">
        <v>6</v>
      </c>
      <c r="C8" s="83">
        <v>24.08</v>
      </c>
    </row>
    <row r="9" spans="2:7">
      <c r="B9" s="39" t="s">
        <v>7</v>
      </c>
      <c r="C9" s="83" t="s">
        <v>8</v>
      </c>
    </row>
    <row r="10" spans="2:7">
      <c r="B10" s="47" t="s">
        <v>9</v>
      </c>
      <c r="C10" s="84" t="s">
        <v>10</v>
      </c>
    </row>
    <row r="11" spans="2:7">
      <c r="B11" s="47" t="s">
        <v>11</v>
      </c>
      <c r="C11" s="117">
        <v>44986</v>
      </c>
    </row>
    <row r="12" spans="2:7" ht="15.75" thickBot="1">
      <c r="B12" s="40" t="s">
        <v>12</v>
      </c>
      <c r="C12" s="118">
        <v>45838</v>
      </c>
    </row>
    <row r="13" spans="2:7" ht="15.75" thickBot="1"/>
    <row r="14" spans="2:7" ht="19.5" thickBot="1">
      <c r="B14" s="131" t="s">
        <v>13</v>
      </c>
      <c r="C14" s="132"/>
      <c r="D14" s="132"/>
      <c r="E14" s="133"/>
      <c r="F14" s="103"/>
    </row>
    <row r="15" spans="2:7">
      <c r="B15" s="41"/>
      <c r="C15" s="76" t="str">
        <f>_xlfn.CONCAT(C10, " ", "Approved Budget")</f>
        <v>FY2025 Approved Budget</v>
      </c>
      <c r="D15" s="45" t="str">
        <f>_xlfn.CONCAT(C10, " ", "Expenses")</f>
        <v>FY2025 Expenses</v>
      </c>
      <c r="E15" s="105" t="str">
        <f>_xlfn.CONCAT(C10, " ", "Difference")</f>
        <v>FY2025 Difference</v>
      </c>
      <c r="F15" s="103"/>
    </row>
    <row r="16" spans="2:7">
      <c r="B16" s="42" t="s">
        <v>14</v>
      </c>
      <c r="C16" s="82">
        <f>'Operating Budget'!D6+'Operating Budget'!D13</f>
        <v>0</v>
      </c>
      <c r="D16" s="104">
        <f>'Operating Budget'!E6+'Operating Budget'!E13</f>
        <v>0</v>
      </c>
      <c r="E16" s="106">
        <f>'Operating Budget'!F6+'Operating Budget'!F13</f>
        <v>0</v>
      </c>
      <c r="F16" s="103"/>
    </row>
    <row r="17" spans="1:7">
      <c r="B17" s="42" t="s">
        <v>15</v>
      </c>
      <c r="C17" s="82">
        <f>'Operating Budget'!D7+'Operating Budget'!D14</f>
        <v>0</v>
      </c>
      <c r="D17" s="104">
        <f>'Operating Budget'!E7+'Operating Budget'!E14</f>
        <v>0</v>
      </c>
      <c r="E17" s="106">
        <f>'Operating Budget'!F7+'Operating Budget'!F14</f>
        <v>0</v>
      </c>
      <c r="F17" s="103"/>
    </row>
    <row r="18" spans="1:7">
      <c r="B18" s="42" t="s">
        <v>16</v>
      </c>
      <c r="C18" s="82">
        <f>'Operating Budget'!D8+'Operating Budget'!D15</f>
        <v>0</v>
      </c>
      <c r="D18" s="104">
        <f>'Operating Budget'!E8+'Operating Budget'!E15</f>
        <v>0</v>
      </c>
      <c r="E18" s="106">
        <f>'Operating Budget'!F8+'Operating Budget'!F15</f>
        <v>0</v>
      </c>
      <c r="F18" s="103"/>
    </row>
    <row r="19" spans="1:7">
      <c r="B19" s="42" t="s">
        <v>17</v>
      </c>
      <c r="C19" s="82">
        <f>'Operating Budget'!D9+'Operating Budget'!D16+'Operating Budget'!D20</f>
        <v>0</v>
      </c>
      <c r="D19" s="104">
        <f>'Operating Budget'!E9+'Operating Budget'!E16+'Operating Budget'!E20</f>
        <v>0</v>
      </c>
      <c r="E19" s="106">
        <f>'Operating Budget'!F9+'Operating Budget'!F16+'Operating Budget'!F20</f>
        <v>0</v>
      </c>
      <c r="F19" s="103"/>
    </row>
    <row r="20" spans="1:7">
      <c r="B20" s="42" t="s">
        <v>18</v>
      </c>
      <c r="C20" s="82">
        <f>'Operating Budget'!D26</f>
        <v>871</v>
      </c>
      <c r="D20" s="104">
        <f>'Operating Budget'!E26</f>
        <v>871.2</v>
      </c>
      <c r="E20" s="106">
        <f>'Operating Budget'!F26</f>
        <v>-0.20000000000004547</v>
      </c>
      <c r="F20" s="103"/>
    </row>
    <row r="21" spans="1:7">
      <c r="B21" s="42" t="s">
        <v>19</v>
      </c>
      <c r="C21" s="82">
        <f>'Operating Budget'!D31</f>
        <v>0</v>
      </c>
      <c r="D21" s="104">
        <f>'Operating Budget'!E31</f>
        <v>0</v>
      </c>
      <c r="E21" s="106">
        <f>'Operating Budget'!F31</f>
        <v>0</v>
      </c>
      <c r="F21" s="103"/>
    </row>
    <row r="22" spans="1:7">
      <c r="B22" s="43" t="s">
        <v>20</v>
      </c>
      <c r="C22" s="82">
        <f>'Operating Budget'!D39</f>
        <v>0</v>
      </c>
      <c r="D22" s="104">
        <f>'Operating Budget'!E39</f>
        <v>0</v>
      </c>
      <c r="E22" s="106">
        <f>'Operating Budget'!F39</f>
        <v>0</v>
      </c>
      <c r="F22" s="103"/>
    </row>
    <row r="23" spans="1:7" ht="18.75">
      <c r="A23" s="7"/>
      <c r="B23" s="107" t="s">
        <v>21</v>
      </c>
      <c r="C23" s="126">
        <f>SUM(C16:C22)</f>
        <v>871</v>
      </c>
      <c r="D23" s="126">
        <f>SUM(D16:D22)</f>
        <v>871.2</v>
      </c>
      <c r="E23" s="127">
        <f>SUM(E16:E22)</f>
        <v>-0.20000000000004547</v>
      </c>
      <c r="F23" s="64" t="str">
        <f>'Operating Budget'!H47</f>
        <v xml:space="preserve"> </v>
      </c>
      <c r="G23" s="116" t="str">
        <f>IF(F23="OVER APPROVED BUDGET","You appear to have spent outside of your approved budget. Any deficit in this project account is the responsibility of the department/project to fill, not that of the Campus Sustainability Fund. ", " ")</f>
        <v xml:space="preserve"> </v>
      </c>
    </row>
    <row r="24" spans="1:7" ht="18.75">
      <c r="A24" s="7"/>
      <c r="B24" s="129" t="s">
        <v>22</v>
      </c>
      <c r="C24" s="126">
        <f>'Operating Budget'!D47</f>
        <v>900</v>
      </c>
      <c r="D24" s="126">
        <f>'Operating Budget'!E47</f>
        <v>871.2</v>
      </c>
      <c r="E24" s="127">
        <f>'Operating Budget'!F47</f>
        <v>28.799999999999955</v>
      </c>
      <c r="F24" s="64"/>
      <c r="G24" s="116"/>
    </row>
    <row r="25" spans="1:7">
      <c r="B25" s="7"/>
      <c r="C25" s="7"/>
      <c r="D25" s="7"/>
      <c r="E25" s="7"/>
    </row>
    <row r="26" spans="1:7" ht="19.5" thickBot="1">
      <c r="A26" s="7"/>
      <c r="B26" s="137" t="s">
        <v>23</v>
      </c>
      <c r="C26" s="132"/>
      <c r="D26" s="132"/>
      <c r="E26" s="138"/>
      <c r="F26" s="103"/>
    </row>
    <row r="27" spans="1:7">
      <c r="A27" s="7"/>
      <c r="B27" s="111" t="str">
        <f>_xlfn.CONCAT(C10, " ", "Additional Funding Source(s) &amp; Description(s)")</f>
        <v>FY2025 Additional Funding Source(s) &amp; Description(s)</v>
      </c>
      <c r="C27" s="76" t="str">
        <f>_xlfn.CONCAT(C10, " ", "Additional Funding Source(s) Budget")</f>
        <v>FY2025 Additional Funding Source(s) Budget</v>
      </c>
      <c r="D27" s="109" t="str">
        <f>_xlfn.CONCAT(C10, " ", "Additional Funding Expenses")</f>
        <v>FY2025 Additional Funding Expenses</v>
      </c>
      <c r="E27" s="46" t="str">
        <f>_xlfn.CONCAT(C10, " ", "Difference")</f>
        <v>FY2025 Difference</v>
      </c>
      <c r="F27" s="108"/>
    </row>
    <row r="28" spans="1:7">
      <c r="A28" s="7"/>
      <c r="B28" s="112"/>
      <c r="C28" s="128"/>
      <c r="D28" s="114"/>
      <c r="E28" s="52">
        <f>C28-D28</f>
        <v>0</v>
      </c>
      <c r="F28" s="103"/>
    </row>
    <row r="29" spans="1:7">
      <c r="A29" s="7"/>
      <c r="B29" s="112"/>
      <c r="C29" s="115"/>
      <c r="D29" s="114"/>
      <c r="E29" s="52">
        <f t="shared" ref="E29:E32" si="0">B29-D29</f>
        <v>0</v>
      </c>
      <c r="F29" s="103"/>
    </row>
    <row r="30" spans="1:7">
      <c r="A30" s="7"/>
      <c r="B30" s="112"/>
      <c r="C30" s="115"/>
      <c r="D30" s="114"/>
      <c r="E30" s="52">
        <f t="shared" si="0"/>
        <v>0</v>
      </c>
      <c r="F30" s="103"/>
    </row>
    <row r="31" spans="1:7">
      <c r="A31" s="7"/>
      <c r="B31" s="112"/>
      <c r="C31" s="115"/>
      <c r="D31" s="114"/>
      <c r="E31" s="52">
        <f t="shared" si="0"/>
        <v>0</v>
      </c>
      <c r="F31" s="103"/>
    </row>
    <row r="32" spans="1:7">
      <c r="A32" s="7"/>
      <c r="B32" s="112"/>
      <c r="C32" s="115"/>
      <c r="D32" s="114"/>
      <c r="E32" s="52">
        <f t="shared" si="0"/>
        <v>0</v>
      </c>
      <c r="F32" s="103"/>
    </row>
    <row r="33" spans="1:7" ht="19.5" thickBot="1">
      <c r="A33" s="7"/>
      <c r="B33" s="113" t="s">
        <v>24</v>
      </c>
      <c r="C33" s="110">
        <f>SUM(C28:C32)</f>
        <v>0</v>
      </c>
      <c r="D33" s="99">
        <f t="shared" ref="D33:E33" si="1">SUM(D28:D32)</f>
        <v>0</v>
      </c>
      <c r="E33" s="100">
        <f t="shared" si="1"/>
        <v>0</v>
      </c>
      <c r="F33" s="103"/>
    </row>
    <row r="34" spans="1:7" ht="19.5" thickBot="1">
      <c r="B34" s="98"/>
      <c r="C34" s="101"/>
      <c r="D34" s="101"/>
      <c r="E34" s="101"/>
    </row>
    <row r="35" spans="1:7">
      <c r="B35" s="141" t="s">
        <v>25</v>
      </c>
      <c r="C35" s="119" t="str">
        <f>_xlfn.CONCAT(C10, " ", "Approved Project Budget")</f>
        <v>FY2025 Approved Project Budget</v>
      </c>
      <c r="D35" s="119" t="str">
        <f>_xlfn.CONCAT(C10," ","Expenses")</f>
        <v>FY2025 Expenses</v>
      </c>
      <c r="E35" s="122"/>
    </row>
    <row r="36" spans="1:7" s="7" customFormat="1" ht="15.75" thickBot="1">
      <c r="B36" s="142"/>
      <c r="C36" s="61">
        <f>SUM(C33,C23)</f>
        <v>871</v>
      </c>
      <c r="D36" s="61">
        <f>D23+D33</f>
        <v>871.2</v>
      </c>
      <c r="E36" s="123"/>
      <c r="F36" s="103"/>
    </row>
    <row r="37" spans="1:7" s="7" customFormat="1" ht="19.5" thickBot="1">
      <c r="B37" s="98"/>
      <c r="C37" s="102"/>
      <c r="D37" s="102"/>
      <c r="E37" s="102"/>
      <c r="F37" s="103"/>
    </row>
    <row r="38" spans="1:7" s="7" customFormat="1" ht="30">
      <c r="B38" s="141" t="s">
        <v>26</v>
      </c>
      <c r="C38" s="124" t="str">
        <f>_xlfn.CONCAT(C13, " ", "Approved Anticipated Percentage of Funds Provided by the CSF")</f>
        <v xml:space="preserve"> Approved Anticipated Percentage of Funds Provided by the CSF</v>
      </c>
      <c r="D38" s="125" t="str">
        <f>_xlfn.CONCAT(C13, " ", "Actual Percentage of Funds Provided by the CSF")</f>
        <v xml:space="preserve"> Actual Percentage of Funds Provided by the CSF</v>
      </c>
      <c r="E38" s="46" t="str">
        <f>_xlfn.CONCAT(C13, " ", "Difference")</f>
        <v xml:space="preserve"> Difference</v>
      </c>
      <c r="F38" s="103"/>
    </row>
    <row r="39" spans="1:7" s="7" customFormat="1" ht="15.75" thickBot="1">
      <c r="B39" s="142"/>
      <c r="C39" s="120">
        <f>C23/C36</f>
        <v>1</v>
      </c>
      <c r="D39" s="120">
        <f>D23/D36</f>
        <v>1</v>
      </c>
      <c r="E39" s="121">
        <f>C39-D39</f>
        <v>0</v>
      </c>
      <c r="F39" s="64" t="str">
        <f>IF(E39&lt;-10%,"ADDITIONAL FUNDING SOURCES UNDERUTILIZED"," ")</f>
        <v xml:space="preserve"> </v>
      </c>
      <c r="G39" s="116" t="str">
        <f>IF(F39="Additional Funding Sources Underutilized","You appear to have underspent this project's proposed additional funding sources by more than 10%. Misrepresenting additional funding sources may negatively impact future funding decisions.", " ")</f>
        <v xml:space="preserve"> </v>
      </c>
    </row>
  </sheetData>
  <protectedRanges>
    <protectedRange sqref="B29:E32 B28 D28:E28" name="Additional Funding Sources Summary"/>
  </protectedRanges>
  <mergeCells count="6">
    <mergeCell ref="B14:E14"/>
    <mergeCell ref="B2:G2"/>
    <mergeCell ref="B26:E26"/>
    <mergeCell ref="B4:C4"/>
    <mergeCell ref="B38:B39"/>
    <mergeCell ref="B35:B36"/>
  </mergeCells>
  <conditionalFormatting sqref="C36:G36 B37:G38 C39:G39 B40:G1048576 B1:G19 B24:G35 B23:D23 F23:G23 B21:G22 B20:D20 F20:G20">
    <cfRule type="cellIs" dxfId="4" priority="1" operator="lessThan">
      <formula>0</formula>
    </cfRule>
  </conditionalFormatting>
  <conditionalFormatting sqref="F23:F24">
    <cfRule type="containsText" dxfId="3" priority="3" operator="containsText" text="OVER BUDGET">
      <formula>NOT(ISERROR(SEARCH("OVER BUDGET",F23)))</formula>
    </cfRule>
  </conditionalFormatting>
  <conditionalFormatting sqref="F39">
    <cfRule type="containsText" dxfId="2" priority="2" operator="containsText" text="OVER BUDGET">
      <formula>NOT(ISERROR(SEARCH("OVER BUDGET",F39)))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topLeftCell="A40" zoomScale="110" zoomScaleNormal="110" workbookViewId="0">
      <selection activeCell="G43" sqref="G43"/>
    </sheetView>
  </sheetViews>
  <sheetFormatPr defaultColWidth="12.625" defaultRowHeight="15"/>
  <cols>
    <col min="1" max="1" width="3.125" style="1" customWidth="1"/>
    <col min="2" max="2" width="33.25" style="1" customWidth="1"/>
    <col min="3" max="3" width="45.75" style="1" bestFit="1" customWidth="1"/>
    <col min="4" max="6" width="20.625" style="1" customWidth="1"/>
    <col min="7" max="7" width="53.875" style="55" customWidth="1"/>
    <col min="8" max="8" width="22.375" style="55" customWidth="1"/>
    <col min="9" max="9" width="63.875" style="1" customWidth="1"/>
    <col min="10" max="25" width="7.625" style="1" customWidth="1"/>
    <col min="26" max="16384" width="12.625" style="1"/>
  </cols>
  <sheetData>
    <row r="1" spans="1:9" ht="15.75" thickBot="1"/>
    <row r="2" spans="1:9" ht="27" thickBot="1">
      <c r="B2" s="134" t="str">
        <f>_xlfn.CONCAT("Campus Sustainability Fund - Approved Operating Budget for", " ",'Project Information Summary'!C5)</f>
        <v>Campus Sustainability Fund - Approved Operating Budget for Outdoor Recreation Terracycle</v>
      </c>
      <c r="C2" s="135"/>
      <c r="D2" s="135"/>
      <c r="E2" s="135"/>
      <c r="F2" s="135"/>
      <c r="G2" s="136"/>
    </row>
    <row r="3" spans="1:9" ht="15.75" thickBot="1">
      <c r="B3" s="3"/>
      <c r="C3" s="4"/>
      <c r="D3" s="4"/>
      <c r="E3" s="4"/>
      <c r="F3" s="4"/>
      <c r="G3" s="85"/>
    </row>
    <row r="4" spans="1:9" ht="19.5" thickBot="1">
      <c r="B4" s="150" t="s">
        <v>27</v>
      </c>
      <c r="C4" s="151"/>
      <c r="D4" s="151"/>
      <c r="E4" s="151"/>
      <c r="F4" s="151"/>
      <c r="G4" s="152"/>
    </row>
    <row r="5" spans="1:9">
      <c r="A5" s="7"/>
      <c r="B5" s="5" t="s">
        <v>28</v>
      </c>
      <c r="C5" s="6" t="s">
        <v>29</v>
      </c>
      <c r="D5" s="44" t="str">
        <f>'Project Information Summary'!C15</f>
        <v>FY2025 Approved Budget</v>
      </c>
      <c r="E5" s="45" t="str">
        <f>'Project Information Summary'!D15</f>
        <v>FY2025 Expenses</v>
      </c>
      <c r="F5" s="46" t="str">
        <f>'Project Information Summary'!E15</f>
        <v>FY2025 Difference</v>
      </c>
      <c r="G5" s="86" t="s">
        <v>30</v>
      </c>
    </row>
    <row r="6" spans="1:9" ht="15" customHeight="1">
      <c r="B6" s="8" t="s">
        <v>31</v>
      </c>
      <c r="C6" s="77" t="s">
        <v>32</v>
      </c>
      <c r="D6" s="50"/>
      <c r="E6" s="66"/>
      <c r="F6" s="37">
        <f t="shared" ref="F6:F10" si="0">D6-E6</f>
        <v>0</v>
      </c>
      <c r="G6" s="87"/>
      <c r="H6" s="64"/>
      <c r="I6" s="56"/>
    </row>
    <row r="7" spans="1:9">
      <c r="B7" s="8" t="s">
        <v>31</v>
      </c>
      <c r="C7" s="77" t="s">
        <v>33</v>
      </c>
      <c r="D7" s="50"/>
      <c r="E7" s="66"/>
      <c r="F7" s="37">
        <f t="shared" si="0"/>
        <v>0</v>
      </c>
      <c r="G7" s="87"/>
      <c r="H7" s="64"/>
      <c r="I7" s="56"/>
    </row>
    <row r="8" spans="1:9">
      <c r="B8" s="8" t="s">
        <v>31</v>
      </c>
      <c r="C8" s="77" t="s">
        <v>34</v>
      </c>
      <c r="D8" s="50"/>
      <c r="E8" s="66"/>
      <c r="F8" s="37">
        <f t="shared" si="0"/>
        <v>0</v>
      </c>
      <c r="G8" s="87"/>
      <c r="H8" s="64"/>
      <c r="I8" s="56"/>
    </row>
    <row r="9" spans="1:9" ht="15.75" thickBot="1">
      <c r="B9" s="10" t="s">
        <v>31</v>
      </c>
      <c r="C9" s="78" t="s">
        <v>35</v>
      </c>
      <c r="D9" s="51"/>
      <c r="E9" s="67"/>
      <c r="F9" s="38">
        <f t="shared" si="0"/>
        <v>0</v>
      </c>
      <c r="G9" s="87"/>
      <c r="H9" s="64"/>
      <c r="I9" s="56"/>
    </row>
    <row r="10" spans="1:9" ht="19.5" thickBot="1">
      <c r="B10" s="153" t="s">
        <v>36</v>
      </c>
      <c r="C10" s="163"/>
      <c r="D10" s="12">
        <f>SUM(D6:D9)</f>
        <v>0</v>
      </c>
      <c r="E10" s="13">
        <f>SUM(E6:E9)</f>
        <v>0</v>
      </c>
      <c r="F10" s="79">
        <f t="shared" si="0"/>
        <v>0</v>
      </c>
      <c r="G10" s="88"/>
      <c r="H10" s="64" t="str">
        <f t="shared" ref="H10" si="1">IF(F10&lt;0,"OVER APPROVED BUDGET"," ")</f>
        <v xml:space="preserve"> </v>
      </c>
      <c r="I10" s="116" t="str">
        <f>IF(H10="OVER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1" spans="1:9" ht="15.75" thickBot="1">
      <c r="A11" s="7"/>
      <c r="B11" s="14"/>
      <c r="C11" s="15"/>
      <c r="D11" s="15"/>
      <c r="E11" s="15"/>
      <c r="F11" s="15"/>
      <c r="G11" s="89"/>
      <c r="H11" s="64"/>
      <c r="I11" s="56"/>
    </row>
    <row r="12" spans="1:9">
      <c r="A12" s="7"/>
      <c r="B12" s="5" t="s">
        <v>28</v>
      </c>
      <c r="C12" s="6" t="s">
        <v>29</v>
      </c>
      <c r="D12" s="16" t="str">
        <f>$D$5</f>
        <v>FY2025 Approved Budget</v>
      </c>
      <c r="E12" s="2" t="str">
        <f>$E$5</f>
        <v>FY2025 Expenses</v>
      </c>
      <c r="F12" s="17" t="str">
        <f>$F$5</f>
        <v>FY2025 Difference</v>
      </c>
      <c r="G12" s="86" t="s">
        <v>30</v>
      </c>
      <c r="H12" s="64"/>
      <c r="I12" s="56"/>
    </row>
    <row r="13" spans="1:9">
      <c r="B13" s="8" t="s">
        <v>37</v>
      </c>
      <c r="C13" s="9" t="s">
        <v>38</v>
      </c>
      <c r="D13" s="68"/>
      <c r="E13" s="69"/>
      <c r="F13" s="37">
        <f t="shared" ref="F13:F17" si="2">D13-E13</f>
        <v>0</v>
      </c>
      <c r="G13" s="87"/>
      <c r="H13" s="64"/>
      <c r="I13" s="56"/>
    </row>
    <row r="14" spans="1:9">
      <c r="B14" s="8" t="s">
        <v>37</v>
      </c>
      <c r="C14" s="9" t="s">
        <v>39</v>
      </c>
      <c r="D14" s="68"/>
      <c r="E14" s="69"/>
      <c r="F14" s="37">
        <f t="shared" si="2"/>
        <v>0</v>
      </c>
      <c r="G14" s="87"/>
      <c r="H14" s="64"/>
      <c r="I14" s="56"/>
    </row>
    <row r="15" spans="1:9">
      <c r="B15" s="8" t="s">
        <v>37</v>
      </c>
      <c r="C15" s="9" t="s">
        <v>40</v>
      </c>
      <c r="D15" s="68"/>
      <c r="E15" s="69"/>
      <c r="F15" s="37">
        <f t="shared" si="2"/>
        <v>0</v>
      </c>
      <c r="G15" s="87"/>
      <c r="H15" s="64"/>
      <c r="I15" s="56"/>
    </row>
    <row r="16" spans="1:9" ht="15.75" thickBot="1">
      <c r="B16" s="10" t="s">
        <v>37</v>
      </c>
      <c r="C16" s="11" t="s">
        <v>41</v>
      </c>
      <c r="D16" s="70"/>
      <c r="E16" s="71"/>
      <c r="F16" s="38">
        <f t="shared" si="2"/>
        <v>0</v>
      </c>
      <c r="G16" s="87"/>
      <c r="H16" s="64"/>
      <c r="I16" s="56"/>
    </row>
    <row r="17" spans="1:9" ht="20.25" thickTop="1" thickBot="1">
      <c r="B17" s="153" t="s">
        <v>42</v>
      </c>
      <c r="C17" s="154"/>
      <c r="D17" s="18">
        <f>SUM(D13:D16)</f>
        <v>0</v>
      </c>
      <c r="E17" s="19">
        <f t="shared" ref="E17" si="3">SUM(E13:E16)</f>
        <v>0</v>
      </c>
      <c r="F17" s="49">
        <f t="shared" si="2"/>
        <v>0</v>
      </c>
      <c r="G17" s="90"/>
      <c r="H17" s="64" t="str">
        <f t="shared" ref="H17" si="4">IF(F17&lt;0,"OVER APPROVED BUDGET"," ")</f>
        <v xml:space="preserve"> </v>
      </c>
      <c r="I17" s="116" t="str">
        <f>IF(H17="OVER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18" spans="1:9" ht="15.75" thickBot="1">
      <c r="A18" s="7"/>
      <c r="B18" s="14"/>
      <c r="C18" s="15"/>
      <c r="D18" s="15"/>
      <c r="E18" s="15"/>
      <c r="F18" s="15"/>
      <c r="G18" s="89"/>
      <c r="H18" s="64"/>
      <c r="I18" s="56"/>
    </row>
    <row r="19" spans="1:9">
      <c r="A19" s="7"/>
      <c r="B19" s="5" t="s">
        <v>28</v>
      </c>
      <c r="C19" s="6" t="s">
        <v>29</v>
      </c>
      <c r="D19" s="44" t="str">
        <f>$D$5</f>
        <v>FY2025 Approved Budget</v>
      </c>
      <c r="E19" s="45" t="str">
        <f>$E$5</f>
        <v>FY2025 Expenses</v>
      </c>
      <c r="F19" s="46" t="str">
        <f>$F$5</f>
        <v>FY2025 Difference</v>
      </c>
      <c r="G19" s="86" t="s">
        <v>30</v>
      </c>
      <c r="H19" s="64"/>
      <c r="I19" s="56"/>
    </row>
    <row r="20" spans="1:9" ht="15.75" thickBot="1">
      <c r="B20" s="21" t="s">
        <v>43</v>
      </c>
      <c r="C20" s="22" t="s">
        <v>43</v>
      </c>
      <c r="D20" s="70"/>
      <c r="E20" s="71"/>
      <c r="F20" s="38">
        <f t="shared" ref="F20:F21" si="5">D20-E20</f>
        <v>0</v>
      </c>
      <c r="G20" s="87"/>
      <c r="H20" s="64"/>
      <c r="I20" s="56"/>
    </row>
    <row r="21" spans="1:9" ht="19.5" thickBot="1">
      <c r="B21" s="148" t="s">
        <v>44</v>
      </c>
      <c r="C21" s="149"/>
      <c r="D21" s="12">
        <f>D20</f>
        <v>0</v>
      </c>
      <c r="E21" s="13">
        <f t="shared" ref="E21" si="6">E20</f>
        <v>0</v>
      </c>
      <c r="F21" s="79">
        <f t="shared" si="5"/>
        <v>0</v>
      </c>
      <c r="G21" s="90"/>
      <c r="H21" s="64" t="str">
        <f t="shared" ref="H21" si="7">IF(F21&lt;0,"OVER APPROVED BUDGET"," ")</f>
        <v xml:space="preserve"> </v>
      </c>
      <c r="I21" s="56" t="str">
        <f>IF(H21="OVER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2" spans="1:9" ht="15.75" thickBot="1">
      <c r="B22" s="23"/>
      <c r="C22" s="24"/>
      <c r="D22" s="25"/>
      <c r="E22" s="25"/>
      <c r="F22" s="25"/>
      <c r="G22" s="91"/>
      <c r="H22" s="64" t="str">
        <f t="shared" ref="H22:H43" si="8">IF(F22&lt;0,"OVER APPROVED BUDGET"," ")</f>
        <v xml:space="preserve"> </v>
      </c>
      <c r="I22" s="56" t="str">
        <f t="shared" ref="I22:I24" si="9">IF(H22="OVER APPROVED BUDGET","You have spent outside of your approved budget. You will either need to submit a Project Alteration Request or use departmental funds to cover the difference.", " ")</f>
        <v xml:space="preserve"> </v>
      </c>
    </row>
    <row r="23" spans="1:9" ht="19.5" thickBot="1">
      <c r="B23" s="150" t="s">
        <v>45</v>
      </c>
      <c r="C23" s="151"/>
      <c r="D23" s="151"/>
      <c r="E23" s="151"/>
      <c r="F23" s="151"/>
      <c r="G23" s="152"/>
      <c r="H23" s="64" t="str">
        <f t="shared" si="8"/>
        <v xml:space="preserve"> </v>
      </c>
      <c r="I23" s="56" t="str">
        <f t="shared" si="9"/>
        <v xml:space="preserve"> </v>
      </c>
    </row>
    <row r="24" spans="1:9">
      <c r="A24" s="7"/>
      <c r="B24" s="5" t="s">
        <v>46</v>
      </c>
      <c r="C24" s="57" t="s">
        <v>29</v>
      </c>
      <c r="D24" s="44" t="str">
        <f>$D$5</f>
        <v>FY2025 Approved Budget</v>
      </c>
      <c r="E24" s="45" t="str">
        <f>$E$5</f>
        <v>FY2025 Expenses</v>
      </c>
      <c r="F24" s="46" t="str">
        <f>$F$5</f>
        <v>FY2025 Difference</v>
      </c>
      <c r="G24" s="86" t="s">
        <v>30</v>
      </c>
      <c r="H24" s="64" t="str">
        <f t="shared" si="8"/>
        <v xml:space="preserve"> </v>
      </c>
      <c r="I24" s="56" t="str">
        <f t="shared" si="9"/>
        <v xml:space="preserve"> </v>
      </c>
    </row>
    <row r="25" spans="1:9" ht="15.75" thickBot="1">
      <c r="B25" s="8" t="s">
        <v>47</v>
      </c>
      <c r="C25" s="9"/>
      <c r="D25" s="80">
        <v>871</v>
      </c>
      <c r="E25" s="66">
        <v>871.2</v>
      </c>
      <c r="F25" s="52">
        <f t="shared" ref="F25" si="10">D25-E25</f>
        <v>-0.20000000000004547</v>
      </c>
      <c r="G25" s="87"/>
      <c r="H25" s="64"/>
      <c r="I25" s="56"/>
    </row>
    <row r="26" spans="1:9" ht="33" customHeight="1">
      <c r="B26" s="148" t="s">
        <v>48</v>
      </c>
      <c r="C26" s="162"/>
      <c r="D26" s="18">
        <f>SUM(D25:D25)</f>
        <v>871</v>
      </c>
      <c r="E26" s="19">
        <f>SUM(E25:E25)</f>
        <v>871.2</v>
      </c>
      <c r="F26" s="130">
        <f>SUM(F25:F25)</f>
        <v>-0.20000000000004547</v>
      </c>
      <c r="G26" s="90"/>
      <c r="H26" s="64"/>
      <c r="I26" s="116" t="str">
        <f>IF(H26="OVER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27" spans="1:9" ht="15.75" thickBot="1">
      <c r="B27" s="23"/>
      <c r="C27" s="24"/>
      <c r="D27" s="25"/>
      <c r="E27" s="25"/>
      <c r="F27" s="25"/>
      <c r="G27" s="91"/>
      <c r="H27" s="64"/>
      <c r="I27" s="56"/>
    </row>
    <row r="28" spans="1:9" ht="19.5" thickBot="1">
      <c r="B28" s="150" t="s">
        <v>49</v>
      </c>
      <c r="C28" s="151"/>
      <c r="D28" s="151"/>
      <c r="E28" s="151"/>
      <c r="F28" s="151"/>
      <c r="G28" s="152"/>
      <c r="H28" s="64"/>
      <c r="I28" s="56"/>
    </row>
    <row r="29" spans="1:9">
      <c r="A29" s="7"/>
      <c r="B29" s="5" t="s">
        <v>50</v>
      </c>
      <c r="C29" s="6" t="s">
        <v>29</v>
      </c>
      <c r="D29" s="44" t="str">
        <f>$D$5</f>
        <v>FY2025 Approved Budget</v>
      </c>
      <c r="E29" s="45" t="str">
        <f>$E$5</f>
        <v>FY2025 Expenses</v>
      </c>
      <c r="F29" s="46" t="str">
        <f>$F$5</f>
        <v>FY2025 Difference</v>
      </c>
      <c r="G29" s="86" t="s">
        <v>30</v>
      </c>
      <c r="H29" s="64"/>
      <c r="I29" s="56"/>
    </row>
    <row r="30" spans="1:9" ht="15.75" thickBot="1">
      <c r="B30" s="8" t="s">
        <v>49</v>
      </c>
      <c r="C30" s="9"/>
      <c r="D30" s="50"/>
      <c r="E30" s="66"/>
      <c r="F30" s="52">
        <f t="shared" ref="F30" si="11">D30-E30</f>
        <v>0</v>
      </c>
      <c r="G30" s="92"/>
      <c r="H30" s="64"/>
      <c r="I30" s="56"/>
    </row>
    <row r="31" spans="1:9" ht="20.25" thickTop="1" thickBot="1">
      <c r="B31" s="153" t="s">
        <v>51</v>
      </c>
      <c r="C31" s="154"/>
      <c r="D31" s="18">
        <f>SUM(D30:D30)</f>
        <v>0</v>
      </c>
      <c r="E31" s="19">
        <f>SUM(E30:E30)</f>
        <v>0</v>
      </c>
      <c r="F31" s="20">
        <f>D31-E31</f>
        <v>0</v>
      </c>
      <c r="G31" s="90"/>
      <c r="H31" s="64" t="str">
        <f t="shared" ref="H31" si="12">IF(F31&lt;0,"OVER APPROVED BUDGET"," ")</f>
        <v xml:space="preserve"> </v>
      </c>
      <c r="I31" s="116" t="str">
        <f>IF(H31="OVER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32" spans="1:9" ht="15.75" thickBot="1">
      <c r="B32" s="26"/>
      <c r="C32" s="27"/>
      <c r="D32" s="15"/>
      <c r="E32" s="15"/>
      <c r="F32" s="15"/>
      <c r="G32" s="89"/>
      <c r="H32" s="64"/>
      <c r="I32" s="56"/>
    </row>
    <row r="33" spans="1:9" ht="19.5" thickBot="1">
      <c r="B33" s="150" t="s">
        <v>52</v>
      </c>
      <c r="C33" s="151"/>
      <c r="D33" s="151"/>
      <c r="E33" s="151"/>
      <c r="F33" s="151"/>
      <c r="G33" s="152"/>
      <c r="H33" s="64"/>
      <c r="I33" s="56"/>
    </row>
    <row r="34" spans="1:9">
      <c r="A34" s="7"/>
      <c r="B34" s="5" t="s">
        <v>50</v>
      </c>
      <c r="C34" s="6" t="s">
        <v>29</v>
      </c>
      <c r="D34" s="44" t="str">
        <f>$D$5</f>
        <v>FY2025 Approved Budget</v>
      </c>
      <c r="E34" s="45" t="str">
        <f>$E$5</f>
        <v>FY2025 Expenses</v>
      </c>
      <c r="F34" s="46" t="str">
        <f>$F$5</f>
        <v>FY2025 Difference</v>
      </c>
      <c r="G34" s="86" t="s">
        <v>30</v>
      </c>
      <c r="H34" s="64"/>
      <c r="I34" s="56"/>
    </row>
    <row r="35" spans="1:9">
      <c r="B35" s="8" t="s">
        <v>53</v>
      </c>
      <c r="C35" s="72"/>
      <c r="D35" s="50"/>
      <c r="E35" s="66"/>
      <c r="F35" s="52">
        <f t="shared" ref="F35" si="13">D35-E35</f>
        <v>0</v>
      </c>
      <c r="G35" s="93"/>
      <c r="H35" s="64"/>
      <c r="I35" s="56"/>
    </row>
    <row r="36" spans="1:9">
      <c r="B36" s="8" t="s">
        <v>54</v>
      </c>
      <c r="C36" s="72"/>
      <c r="D36" s="50"/>
      <c r="E36" s="66"/>
      <c r="F36" s="52">
        <f t="shared" ref="F36:F37" si="14">D36-E36</f>
        <v>0</v>
      </c>
      <c r="G36" s="93"/>
      <c r="H36" s="64"/>
      <c r="I36" s="56"/>
    </row>
    <row r="37" spans="1:9">
      <c r="B37" s="48" t="s">
        <v>55</v>
      </c>
      <c r="C37" s="73"/>
      <c r="D37" s="54"/>
      <c r="E37" s="74"/>
      <c r="F37" s="52">
        <f t="shared" si="14"/>
        <v>0</v>
      </c>
      <c r="G37" s="93"/>
      <c r="H37" s="64"/>
      <c r="I37" s="56"/>
    </row>
    <row r="38" spans="1:9" ht="15.75" thickBot="1">
      <c r="B38" s="10" t="s">
        <v>56</v>
      </c>
      <c r="C38" s="75"/>
      <c r="D38" s="51"/>
      <c r="E38" s="67"/>
      <c r="F38" s="53">
        <f>D38-E38</f>
        <v>0</v>
      </c>
      <c r="G38" s="93"/>
      <c r="H38" s="64"/>
      <c r="I38" s="56"/>
    </row>
    <row r="39" spans="1:9" ht="20.25" thickTop="1" thickBot="1">
      <c r="B39" s="148" t="s">
        <v>57</v>
      </c>
      <c r="C39" s="149"/>
      <c r="D39" s="18">
        <f>SUM(D35:D38)</f>
        <v>0</v>
      </c>
      <c r="E39" s="19">
        <f>SUM(E35:E38)</f>
        <v>0</v>
      </c>
      <c r="F39" s="20">
        <f>D39-E39</f>
        <v>0</v>
      </c>
      <c r="G39" s="90"/>
      <c r="H39" s="64" t="str">
        <f t="shared" ref="H39" si="15">IF(F39&lt;0,"OVER APPROVED BUDGET"," ")</f>
        <v xml:space="preserve"> </v>
      </c>
      <c r="I39" s="116" t="str">
        <f>IF(H39="OVER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0" spans="1:9" ht="15.75" thickBot="1">
      <c r="B40" s="23"/>
      <c r="C40" s="24"/>
      <c r="D40" s="25"/>
      <c r="E40" s="25"/>
      <c r="F40" s="25"/>
      <c r="G40" s="91"/>
      <c r="H40" s="64"/>
      <c r="I40" s="56"/>
    </row>
    <row r="41" spans="1:9" ht="19.5" thickBot="1">
      <c r="B41" s="155" t="s">
        <v>58</v>
      </c>
      <c r="C41" s="156"/>
      <c r="D41" s="156"/>
      <c r="E41" s="156"/>
      <c r="F41" s="156"/>
      <c r="G41" s="157"/>
      <c r="H41" s="64"/>
      <c r="I41" s="56"/>
    </row>
    <row r="42" spans="1:9">
      <c r="A42" s="7"/>
      <c r="B42" s="14"/>
      <c r="C42" s="15"/>
      <c r="D42" s="44" t="str">
        <f>$D$5</f>
        <v>FY2025 Approved Budget</v>
      </c>
      <c r="E42" s="45" t="str">
        <f>$E$5</f>
        <v>FY2025 Expenses</v>
      </c>
      <c r="F42" s="46" t="str">
        <f>$F$5</f>
        <v>FY2025 Difference</v>
      </c>
      <c r="G42" s="86" t="s">
        <v>30</v>
      </c>
      <c r="H42" s="64"/>
      <c r="I42" s="56"/>
    </row>
    <row r="43" spans="1:9" ht="45.75">
      <c r="B43" s="153" t="s">
        <v>59</v>
      </c>
      <c r="C43" s="154"/>
      <c r="D43" s="35">
        <f>SUM(D10,D17,D21,D26,D31,D39,)</f>
        <v>871</v>
      </c>
      <c r="E43" s="36">
        <f>SUM(E10,E17,E21,E26,E31,E39,)</f>
        <v>871.2</v>
      </c>
      <c r="F43" s="60">
        <f>D43-E43</f>
        <v>-0.20000000000004547</v>
      </c>
      <c r="G43" s="90"/>
      <c r="H43" s="64"/>
      <c r="I43" s="116" t="str">
        <f>IF(H43="OVER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44" spans="1:9" ht="15.75" thickBot="1">
      <c r="B44" s="29"/>
      <c r="C44" s="25"/>
      <c r="D44" s="25"/>
      <c r="E44" s="25"/>
      <c r="F44" s="25"/>
      <c r="G44" s="91"/>
      <c r="H44" s="64"/>
      <c r="I44" s="56"/>
    </row>
    <row r="45" spans="1:9" s="31" customFormat="1" ht="27" thickBot="1">
      <c r="A45" s="30"/>
      <c r="B45" s="158" t="str">
        <f>_xlfn.CONCAT('Project Information Summary'!C10, " ", "Budget Summary")</f>
        <v>FY2025 Budget Summary</v>
      </c>
      <c r="C45" s="159"/>
      <c r="D45" s="160"/>
      <c r="E45" s="160"/>
      <c r="F45" s="160"/>
      <c r="G45" s="161"/>
      <c r="H45" s="64"/>
      <c r="I45" s="56"/>
    </row>
    <row r="46" spans="1:9">
      <c r="B46" s="14"/>
      <c r="C46" s="15"/>
      <c r="D46" s="44" t="str">
        <f>$D$5</f>
        <v>FY2025 Approved Budget</v>
      </c>
      <c r="E46" s="45" t="str">
        <f>$E$5</f>
        <v>FY2025 Expenses</v>
      </c>
      <c r="F46" s="46" t="str">
        <f>$F$5</f>
        <v>FY2025 Difference</v>
      </c>
      <c r="G46" s="86" t="s">
        <v>30</v>
      </c>
      <c r="H46" s="64"/>
      <c r="I46" s="56"/>
    </row>
    <row r="47" spans="1:9" ht="27" thickBot="1">
      <c r="B47" s="143" t="s">
        <v>60</v>
      </c>
      <c r="C47" s="144"/>
      <c r="D47" s="58">
        <f>ROUNDUP(D43,-2)</f>
        <v>900</v>
      </c>
      <c r="E47" s="36">
        <f>E43</f>
        <v>871.2</v>
      </c>
      <c r="F47" s="59">
        <f>D47-E47</f>
        <v>28.799999999999955</v>
      </c>
      <c r="G47" s="90"/>
      <c r="H47" s="64" t="str">
        <f t="shared" ref="H47" si="16">IF(F47&lt;0,"OVER APPROVED BUDGET"," ")</f>
        <v xml:space="preserve"> </v>
      </c>
      <c r="I47" s="116" t="str">
        <f>IF(H47="OVER APPROVED BUDGET","You appear to have spent outside of your approved budget. Any deficit in this project account is the responsibility of the department/project to fill, not that of the Campus Sustainability Fund. ", " ")</f>
        <v xml:space="preserve"> </v>
      </c>
    </row>
    <row r="48" spans="1:9">
      <c r="B48" s="14"/>
      <c r="C48" s="15"/>
      <c r="D48" s="28"/>
      <c r="E48" s="28"/>
      <c r="F48" s="28"/>
      <c r="G48" s="94"/>
      <c r="H48" s="64"/>
      <c r="I48" s="56"/>
    </row>
    <row r="49" spans="2:9" ht="15.75" thickBot="1">
      <c r="B49" s="29"/>
      <c r="C49" s="25"/>
      <c r="D49" s="25"/>
      <c r="E49" s="25"/>
      <c r="F49" s="25"/>
      <c r="G49" s="91"/>
      <c r="H49" s="64"/>
      <c r="I49" s="56"/>
    </row>
    <row r="50" spans="2:9" ht="27" thickBot="1">
      <c r="B50" s="158" t="s">
        <v>61</v>
      </c>
      <c r="C50" s="159"/>
      <c r="D50" s="159"/>
      <c r="E50" s="159"/>
      <c r="F50" s="159"/>
      <c r="G50" s="161"/>
      <c r="H50" s="64"/>
      <c r="I50" s="56"/>
    </row>
    <row r="51" spans="2:9">
      <c r="B51" s="14"/>
      <c r="C51" s="15"/>
      <c r="D51" s="145" t="str">
        <f>'Project Information Summary'!C10</f>
        <v>FY2025</v>
      </c>
      <c r="E51" s="146"/>
      <c r="F51" s="147"/>
      <c r="G51" s="95" t="s">
        <v>30</v>
      </c>
      <c r="H51" s="64"/>
      <c r="I51" s="56"/>
    </row>
    <row r="52" spans="2:9" ht="27" thickBot="1">
      <c r="B52" s="143" t="s">
        <v>62</v>
      </c>
      <c r="C52" s="144"/>
      <c r="D52" s="63"/>
      <c r="E52" s="62">
        <f>IF(F47&lt;0,0,F47)</f>
        <v>28.799999999999955</v>
      </c>
      <c r="F52" s="81"/>
      <c r="G52" s="96"/>
      <c r="H52" s="64" t="str">
        <f>IF(E52&gt;F47,"OVER APPROVED BUDGET"," ")</f>
        <v xml:space="preserve"> </v>
      </c>
      <c r="I52" s="116" t="str">
        <f>IF(H52="OVER APPROVED BUDGET","You appear to have spent outside of your approved budget. If you did not receive an approved Project Alteration Request (PAR), you have violated the Letter of Agreement and will be barred from applying for additional funding for one year. ", " ")</f>
        <v xml:space="preserve"> </v>
      </c>
    </row>
    <row r="53" spans="2:9" ht="30" customHeight="1">
      <c r="B53" s="32"/>
      <c r="C53" s="33"/>
      <c r="D53" s="34"/>
      <c r="E53" s="34"/>
      <c r="F53" s="34"/>
      <c r="G53" s="97"/>
      <c r="H53" s="65" t="str">
        <f>IF(E52=F47,"UNDER APPROVED BUDGET"," ")</f>
        <v>UNDER APPROVED BUDGET</v>
      </c>
      <c r="I53" s="116" t="str">
        <f>IF(H53="UNDER APPROVED BUDGET","You have spent within your approved budget. Any remaining funding will be transferred back to the CSF for redistribution in future grant cycles.", " ")</f>
        <v>You have spent within your approved budget. Any remaining funding will be transferred back to the CSF for redistribution in future grant cycles.</v>
      </c>
    </row>
    <row r="54" spans="2:9">
      <c r="B54" s="32"/>
      <c r="C54" s="33"/>
      <c r="D54" s="34"/>
      <c r="E54" s="34"/>
      <c r="F54" s="34"/>
      <c r="G54" s="97"/>
    </row>
    <row r="55" spans="2:9">
      <c r="B55" s="32"/>
      <c r="C55" s="33"/>
      <c r="D55" s="34"/>
      <c r="E55" s="34"/>
      <c r="F55" s="34"/>
      <c r="G55" s="97"/>
    </row>
    <row r="56" spans="2:9">
      <c r="B56" s="32"/>
      <c r="C56" s="33"/>
      <c r="D56" s="34"/>
      <c r="E56" s="34"/>
      <c r="F56" s="34"/>
      <c r="G56" s="97"/>
    </row>
    <row r="57" spans="2:9">
      <c r="B57" s="33"/>
      <c r="C57" s="33"/>
      <c r="D57" s="34"/>
      <c r="E57" s="34"/>
      <c r="F57" s="34"/>
      <c r="G57" s="97"/>
    </row>
  </sheetData>
  <protectedRanges>
    <protectedRange sqref="C35:E38" name="Travel"/>
    <protectedRange sqref="C30:F30 F35:F38" name="Capital Equipment"/>
    <protectedRange sqref="C25:F25" name="Supplies"/>
    <protectedRange sqref="G6:G10 G13:G17 G20:G21 G43 G47 G52 G25:G26 G30:G31 G35:G39" name="Notes"/>
  </protectedRanges>
  <mergeCells count="18">
    <mergeCell ref="B2:G2"/>
    <mergeCell ref="B4:G4"/>
    <mergeCell ref="B26:C26"/>
    <mergeCell ref="B17:C17"/>
    <mergeCell ref="B23:G23"/>
    <mergeCell ref="B21:C21"/>
    <mergeCell ref="B10:C10"/>
    <mergeCell ref="B52:C52"/>
    <mergeCell ref="D51:F51"/>
    <mergeCell ref="B39:C39"/>
    <mergeCell ref="B28:G28"/>
    <mergeCell ref="B31:C31"/>
    <mergeCell ref="B33:G33"/>
    <mergeCell ref="B41:G41"/>
    <mergeCell ref="B43:C43"/>
    <mergeCell ref="B47:C47"/>
    <mergeCell ref="B45:G45"/>
    <mergeCell ref="B50:G50"/>
  </mergeCells>
  <conditionalFormatting sqref="F1:F24 F27:F42 F44:F1048576">
    <cfRule type="cellIs" dxfId="1" priority="2" operator="lessThan">
      <formula>0</formula>
    </cfRule>
  </conditionalFormatting>
  <conditionalFormatting sqref="H6:H53">
    <cfRule type="containsText" dxfId="0" priority="11" operator="containsText" text="OVER BUDGET">
      <formula>NOT(ISERROR(SEARCH("OVER BUDGET",H6)))</formula>
    </cfRule>
  </conditionalFormatting>
  <dataValidations count="1">
    <dataValidation allowBlank="1" showInputMessage="1" showErrorMessage="1" promptTitle="Additional Information" prompt="More information on Capital Equipment can be found in the Additional Info &amp; Definitions sheet. " sqref="B28:G28" xr:uid="{F5E56512-9A1E-44E5-917F-4829607AD3DE}"/>
  </dataValidation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9" ma:contentTypeDescription="Create a new document." ma:contentTypeScope="" ma:versionID="a1ad72c2ce1c6e105093ba1979cc6b10">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c4e51179c28b52d393acb0ec5aa5a2ae"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Props1.xml><?xml version="1.0" encoding="utf-8"?>
<ds:datastoreItem xmlns:ds="http://schemas.openxmlformats.org/officeDocument/2006/customXml" ds:itemID="{C07958DB-BD35-45B4-881E-0A6F2C0B5869}"/>
</file>

<file path=customXml/itemProps2.xml><?xml version="1.0" encoding="utf-8"?>
<ds:datastoreItem xmlns:ds="http://schemas.openxmlformats.org/officeDocument/2006/customXml" ds:itemID="{26AA87B7-FF8C-4C2D-A1EA-5D9E0BBD366A}"/>
</file>

<file path=customXml/itemProps3.xml><?xml version="1.0" encoding="utf-8"?>
<ds:datastoreItem xmlns:ds="http://schemas.openxmlformats.org/officeDocument/2006/customXml" ds:itemID="{2C328603-7D24-4D6E-8508-4ADE39CBF8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
  <cp:revision/>
  <dcterms:created xsi:type="dcterms:W3CDTF">2021-07-07T22:51:00Z</dcterms:created>
  <dcterms:modified xsi:type="dcterms:W3CDTF">2025-07-26T22:25:42Z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