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6AC9C32A-A9B9-4467-B7A7-7EB14E5E9870}"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D43" i="1" l="1"/>
  <c r="D47" i="1"/>
  <c r="C16" i="3"/>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F26" i="1"/>
  <c r="E20" i="3" s="1"/>
  <c r="D20" i="3" l="1"/>
  <c r="D23" i="3" s="1"/>
  <c r="H39" i="1"/>
  <c r="I39" i="1" s="1"/>
  <c r="E22" i="3"/>
  <c r="I26" i="1"/>
  <c r="F31" i="1"/>
  <c r="D21" i="1"/>
  <c r="E21" i="1"/>
  <c r="E21" i="3" l="1"/>
  <c r="H31" i="1"/>
  <c r="I31" i="1" s="1"/>
  <c r="F21" i="1"/>
  <c r="H21" i="1" s="1"/>
  <c r="I21" i="1" s="1"/>
  <c r="E10" i="1"/>
  <c r="D10" i="1" l="1"/>
  <c r="F10" i="1" s="1"/>
  <c r="E17" i="1"/>
  <c r="E43" i="1" s="1"/>
  <c r="D17" i="1"/>
  <c r="F17" i="1" l="1"/>
  <c r="H17" i="1" s="1"/>
  <c r="I17" i="1" s="1"/>
  <c r="E47" i="1"/>
  <c r="F47" i="1" l="1"/>
  <c r="E52" i="1" s="1"/>
  <c r="C23" i="3"/>
  <c r="E23" i="3" s="1"/>
  <c r="F43" i="1"/>
  <c r="D35" i="3" l="1"/>
  <c r="D38" i="3" s="1"/>
  <c r="C35" i="3" l="1"/>
  <c r="C38" i="3" s="1"/>
  <c r="E38" i="3" l="1"/>
  <c r="F38" i="3" l="1"/>
  <c r="G38" i="3" s="1"/>
  <c r="G23" i="3"/>
</calcChain>
</file>

<file path=xl/sharedStrings.xml><?xml version="1.0" encoding="utf-8"?>
<sst xmlns="http://schemas.openxmlformats.org/spreadsheetml/2006/main" count="91" uniqueCount="67">
  <si>
    <t>Project Information Summary</t>
  </si>
  <si>
    <t>Project Name</t>
  </si>
  <si>
    <t>Fungi Blocks for Fresh Crops</t>
  </si>
  <si>
    <t>Department Name</t>
  </si>
  <si>
    <t xml:space="preserve">Biosystems Engineering  </t>
  </si>
  <si>
    <t>Department Account Number</t>
  </si>
  <si>
    <t>Subaccount Number</t>
  </si>
  <si>
    <t>Project Code</t>
  </si>
  <si>
    <t>AG 26.54</t>
  </si>
  <si>
    <t>Fiscal Year</t>
  </si>
  <si>
    <t>FY2026</t>
  </si>
  <si>
    <t>Project Start Date</t>
  </si>
  <si>
    <t>July 2025</t>
  </si>
  <si>
    <t>Project End Date</t>
  </si>
  <si>
    <t>June 30, 2026</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</si>
  <si>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</si>
  <si>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</si>
  <si>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</si>
  <si>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</si>
  <si>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</si>
  <si>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</si>
  <si>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</si>
  <si>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</si>
  <si>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</si>
  <si>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</si>
  <si>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</si>
  <si>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</si>
  <si>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</si>
  <si>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</si>
  <si>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</si>
  <si>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</si>
  <si>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</si>
  <si>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</si>
  <si>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</si>
  <si>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Allowable</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</si>
  <si>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</si>
  <si>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</si>
  <si>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</si>
  <si>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</si>
  <si>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</si>
  <si>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</si>
  <si>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</si>
  <si>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</si>
  <si>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</si>
  <si>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</si>
  <si>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</si>
  <si>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</si>
  <si>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</si>
  <si>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</si>
  <si>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</si>
  <si>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supplies and budget adjustment</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</si>
  <si>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</si>
  <si>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</si>
  <si>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</si>
  <si>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</si>
  <si>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</si>
  <si>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</si>
  <si>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</si>
  <si>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</si>
  <si>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</si>
  <si>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</si>
  <si>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</si>
  <si>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</si>
  <si>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Removed $1,645.09 for budget adjustment. Original award was $88,200</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</si>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</sst>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9">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49" fontId="3" fillId="0" borderId="27" xfId="0" applyNumberFormat="1" applyFont="1" applyBorder="1" applyAlignment="1">
      <alignment horizontal="center"/>
    </xf>
    <xf numFmtId="49" fontId="3" fillId="0" borderId="28" xfId="0" applyNumberFormat="1" applyFont="1" applyBorder="1" applyAlignment="1">
      <alignment horizontal="center"/>
    </xf>
    <xf numFmtId="44" fontId="5" fillId="0" borderId="0" xfId="0" applyNumberFormat="1" applyFont="1" applyAlignment="1">
      <alignment horizontal="center" vertical="center"/>
    </xf>
    <xf numFmtId="4" fontId="5" fillId="0" borderId="0" xfId="0" applyNumberFormat="1" applyFont="1" applyAlignment="1">
      <alignment horizontal="center" vertical="center"/>
    </xf>
    <xf numFmtId="4" fontId="3" fillId="0" borderId="0" xfId="0" applyNumberFormat="1" applyFont="1"/>
    <xf numFmtId="4" fontId="3" fillId="0" borderId="1" xfId="0" applyNumberFormat="1" applyFont="1" applyBorder="1" applyAlignment="1">
      <alignment horizontal="lef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7" xfId="0" applyFont="1" applyFill="1" applyBorder="1" applyAlignment="1">
      <alignment horizontal="right" vertical="center"/>
    </xf>
    <xf numFmtId="0" fontId="7" fillId="3" borderId="32" xfId="0" applyFont="1" applyFill="1" applyBorder="1" applyAlignment="1">
      <alignment horizontal="right"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3" borderId="40" xfId="0" applyFont="1" applyFill="1" applyBorder="1" applyAlignment="1">
      <alignment horizontal="right" vertical="center"/>
    </xf>
    <xf numFmtId="0" fontId="7" fillId="3" borderId="56" xfId="0" applyFont="1" applyFill="1" applyBorder="1" applyAlignment="1">
      <alignment horizontal="right"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topLeftCell="A4" zoomScale="80" zoomScaleNormal="80" workbookViewId="0">
      <selection activeCell="G35" sqref="G35"/>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60" t="str">
        <f>_xlfn.CONCAT("Campus Sustainability Fund - Approved Project Information Summary for", " ",C5)</f>
        <v>Campus Sustainability Fund - Approved Project Information Summary for Fungi Blocks for Fresh Crops</v>
      </c>
      <c r="C2" s="161"/>
      <c r="D2" s="161"/>
      <c r="E2" s="161"/>
      <c r="F2" s="161"/>
      <c r="G2" s="162"/>
    </row>
    <row r="3" spans="2:7" ht="15.75" thickBot="1"/>
    <row r="4" spans="2:7" ht="18.75">
      <c r="B4" s="165" t="s">
        <v>0</v>
      </c>
      <c r="C4" s="166"/>
    </row>
    <row r="5" spans="2:7">
      <c r="B5" s="39" t="s">
        <v>1</v>
      </c>
      <c r="C5" s="83" t="s">
        <v>2</v>
      </c>
    </row>
    <row r="6" spans="2:7">
      <c r="B6" s="39" t="s">
        <v>3</v>
      </c>
      <c r="C6" s="83" t="s">
        <v>4</v>
      </c>
    </row>
    <row r="7" spans="2:7">
      <c r="B7" s="39" t="s">
        <v>5</v>
      </c>
      <c r="C7" s="83">
        <v>2558122</v>
      </c>
    </row>
    <row r="8" spans="2:7">
      <c r="B8" s="39" t="s">
        <v>6</v>
      </c>
      <c r="C8" s="83">
        <v>26.54</v>
      </c>
    </row>
    <row r="9" spans="2:7">
      <c r="B9" s="39" t="s">
        <v>7</v>
      </c>
      <c r="C9" s="83" t="s">
        <v>8</v>
      </c>
    </row>
    <row r="10" spans="2:7">
      <c r="B10" s="47" t="s">
        <v>9</v>
      </c>
      <c r="C10" s="84" t="s">
        <v>10</v>
      </c>
    </row>
    <row r="11" spans="2:7">
      <c r="B11" s="47" t="s">
        <v>11</v>
      </c>
      <c r="C11" s="127" t="s">
        <v>12</v>
      </c>
    </row>
    <row r="12" spans="2:7">
      <c r="B12" s="40" t="s">
        <v>13</v>
      </c>
      <c r="C12" s="128" t="s">
        <v>14</v>
      </c>
    </row>
    <row r="13" spans="2:7" ht="15.75" thickBot="1"/>
    <row r="14" spans="2:7" ht="19.5" thickBot="1">
      <c r="B14" s="157" t="s">
        <v>15</v>
      </c>
      <c r="C14" s="158"/>
      <c r="D14" s="158"/>
      <c r="E14" s="159"/>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16</v>
      </c>
      <c r="C16" s="82">
        <f>'Operating Budget'!D6+'Operating Budget'!D13</f>
        <v>19269.57</v>
      </c>
      <c r="D16" s="104">
        <f>'Operating Budget'!E6+'Operating Budget'!E13</f>
        <v>19269.18</v>
      </c>
      <c r="E16" s="106">
        <f>'Operating Budget'!F6+'Operating Budget'!F13</f>
        <v>0.38999999999987267</v>
      </c>
      <c r="F16" s="103"/>
    </row>
    <row r="17" spans="1:7">
      <c r="B17" s="42" t="s">
        <v>17</v>
      </c>
      <c r="C17" s="82">
        <f>'Operating Budget'!D7+'Operating Budget'!D14</f>
        <v>0</v>
      </c>
      <c r="D17" s="104">
        <f>'Operating Budget'!E7+'Operating Budget'!E14</f>
        <v>0</v>
      </c>
      <c r="E17" s="106">
        <f>'Operating Budget'!F7+'Operating Budget'!F14</f>
        <v>0</v>
      </c>
      <c r="F17" s="103"/>
    </row>
    <row r="18" spans="1:7">
      <c r="B18" s="42" t="s">
        <v>18</v>
      </c>
      <c r="C18" s="82">
        <f>'Operating Budget'!D8+'Operating Budget'!D15</f>
        <v>49327.199999999997</v>
      </c>
      <c r="D18" s="104">
        <f>'Operating Budget'!E8+'Operating Budget'!E15</f>
        <v>48915.61</v>
      </c>
      <c r="E18" s="106">
        <f>'Operating Budget'!F8+'Operating Budget'!F15</f>
        <v>411.58999999999889</v>
      </c>
      <c r="F18" s="103"/>
    </row>
    <row r="19" spans="1:7">
      <c r="B19" s="42" t="s">
        <v>19</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20</v>
      </c>
      <c r="C20" s="82">
        <f>'Operating Budget'!D26</f>
        <v>19523.95</v>
      </c>
      <c r="D20" s="104">
        <f>'Operating Budget'!E26</f>
        <v>18383.57</v>
      </c>
      <c r="E20" s="106">
        <f>'Operating Budget'!F26</f>
        <v>1140.380000000001</v>
      </c>
      <c r="F20" s="103"/>
    </row>
    <row r="21" spans="1:7">
      <c r="B21" s="42" t="s">
        <v>21</v>
      </c>
      <c r="C21" s="82">
        <f>'Operating Budget'!D31</f>
        <v>0</v>
      </c>
      <c r="D21" s="104">
        <f>'Operating Budget'!E31</f>
        <v>0</v>
      </c>
      <c r="E21" s="106">
        <f>'Operating Budget'!F31</f>
        <v>0</v>
      </c>
      <c r="F21" s="103"/>
    </row>
    <row r="22" spans="1:7">
      <c r="B22" s="43" t="s">
        <v>22</v>
      </c>
      <c r="C22" s="82">
        <f>'Operating Budget'!D39</f>
        <v>0</v>
      </c>
      <c r="D22" s="104">
        <f>'Operating Budget'!E39</f>
        <v>0</v>
      </c>
      <c r="E22" s="106">
        <f>'Operating Budget'!F39</f>
        <v>0</v>
      </c>
      <c r="F22" s="103"/>
    </row>
    <row r="23" spans="1:7" ht="18.75">
      <c r="A23" s="7"/>
      <c r="B23" s="107" t="s">
        <v>23</v>
      </c>
      <c r="C23" s="124">
        <f>'Operating Budget'!D47</f>
        <v>86554.91</v>
      </c>
      <c r="D23" s="124">
        <f>SUM(D16:D22)</f>
        <v>86568.360000000015</v>
      </c>
      <c r="E23" s="125">
        <f>C23-D23</f>
        <v>-13.450000000011642</v>
      </c>
      <c r="F23" s="64"/>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63" t="s">
        <v>24</v>
      </c>
      <c r="C25" s="158"/>
      <c r="D25" s="158"/>
      <c r="E25" s="164"/>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6"/>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25</v>
      </c>
      <c r="C32" s="110">
        <f>SUM(C27:C31)</f>
        <v>0</v>
      </c>
      <c r="D32" s="99">
        <f t="shared" ref="D32:E32" si="1">SUM(D27:D31)</f>
        <v>0</v>
      </c>
      <c r="E32" s="100">
        <f t="shared" si="1"/>
        <v>0</v>
      </c>
      <c r="F32" s="103"/>
    </row>
    <row r="33" spans="2:7" ht="19.5" thickBot="1">
      <c r="B33" s="98"/>
      <c r="C33" s="101"/>
      <c r="D33" s="101"/>
      <c r="E33" s="101"/>
    </row>
    <row r="34" spans="2:7">
      <c r="B34" s="167" t="s">
        <v>26</v>
      </c>
      <c r="C34" s="117" t="str">
        <f>_xlfn.CONCAT(C10, " ", "Approved Project Budget")</f>
        <v>FY2026 Approved Project Budget</v>
      </c>
      <c r="D34" s="117" t="str">
        <f>_xlfn.CONCAT(C10," ","Expenses")</f>
        <v>FY2026 Expenses</v>
      </c>
      <c r="E34" s="120"/>
    </row>
    <row r="35" spans="2:7" s="7" customFormat="1" ht="15.75" thickBot="1">
      <c r="B35" s="168"/>
      <c r="C35" s="61">
        <f>SUM(C32,C23)</f>
        <v>86554.91</v>
      </c>
      <c r="D35" s="61">
        <f>D23+D32</f>
        <v>86568.360000000015</v>
      </c>
      <c r="E35" s="121"/>
      <c r="F35" s="103"/>
    </row>
    <row r="36" spans="2:7" s="7" customFormat="1" ht="19.5" thickBot="1">
      <c r="B36" s="98"/>
      <c r="C36" s="102"/>
      <c r="D36" s="102"/>
      <c r="E36" s="102"/>
      <c r="F36" s="103"/>
    </row>
    <row r="37" spans="2:7" s="7" customFormat="1" ht="30">
      <c r="B37" s="167" t="s">
        <v>27</v>
      </c>
      <c r="C37" s="122" t="str">
        <f>_xlfn.CONCAT(C13, " ", "Approved Anticipated Percentage of Funds Provided by the CSF")</f>
        <v xml:space="preserve"> Approved Anticipated Percentage of Funds Provided by the CSF</v>
      </c>
      <c r="D37" s="123"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68"/>
      <c r="C38" s="118">
        <f>C23/C35</f>
        <v>1</v>
      </c>
      <c r="D38" s="118">
        <f>D23/D35</f>
        <v>1</v>
      </c>
      <c r="E38" s="119">
        <f>C38-D38</f>
        <v>0</v>
      </c>
      <c r="F38" s="64" t="str">
        <f>IF(E38&lt;-10%,"ADDITIONAL FUNDING SOURCES UNDERUTILIZED"," ")</f>
        <v xml:space="preserve"> </v>
      </c>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
  <sheetViews>
    <sheetView tabSelected="1" topLeftCell="A26" zoomScale="110" zoomScaleNormal="110" workbookViewId="0">
      <selection activeCell="I52" sqref="I52"/>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52" t="str">
        <f>_xlfn.CONCAT("Campus Sustainability Fund - Approved Operating Budget for", " ",'Project Information Summary'!C5)</f>
        <v>Campus Sustainability Fund - Approved Operating Budget for Fungi Blocks for Fresh Crops</v>
      </c>
      <c r="C2" s="153"/>
      <c r="D2" s="153"/>
      <c r="E2" s="153"/>
      <c r="F2" s="153"/>
      <c r="G2" s="154"/>
    </row>
    <row r="3" spans="1:9" ht="15.75" thickBot="1">
      <c r="B3" s="3"/>
      <c r="C3" s="4"/>
      <c r="D3" s="4"/>
      <c r="E3" s="4"/>
      <c r="F3" s="4"/>
      <c r="G3" s="85"/>
    </row>
    <row r="4" spans="1:9" ht="19.5" thickBot="1">
      <c r="B4" s="140" t="s">
        <v>28</v>
      </c>
      <c r="C4" s="141"/>
      <c r="D4" s="141"/>
      <c r="E4" s="141"/>
      <c r="F4" s="141"/>
      <c r="G4" s="142"/>
    </row>
    <row r="5" spans="1:9">
      <c r="A5" s="7"/>
      <c r="B5" s="5" t="s">
        <v>29</v>
      </c>
      <c r="C5" s="6" t="s">
        <v>30</v>
      </c>
      <c r="D5" s="44" t="str">
        <f>'Project Information Summary'!C15</f>
        <v>FY2026 Approved Budget</v>
      </c>
      <c r="E5" s="45" t="str">
        <f>'Project Information Summary'!D15</f>
        <v>FY2026 Expenses</v>
      </c>
      <c r="F5" s="46" t="str">
        <f>'Project Information Summary'!E15</f>
        <v>FY2026 Difference</v>
      </c>
      <c r="G5" s="86" t="s">
        <v>31</v>
      </c>
      <c r="I5" s="131"/>
    </row>
    <row r="6" spans="1:9" ht="15" customHeight="1">
      <c r="B6" s="8" t="s">
        <v>32</v>
      </c>
      <c r="C6" s="77" t="s">
        <v>33</v>
      </c>
      <c r="D6" s="50">
        <v>14598.16</v>
      </c>
      <c r="E6" s="66">
        <v>16158</v>
      </c>
      <c r="F6" s="37">
        <f t="shared" ref="F6:F10" si="0">D6-E6</f>
        <v>-1559.8400000000001</v>
      </c>
      <c r="G6" s="87" t="s">
        <v>34</v>
      </c>
      <c r="H6" s="64"/>
      <c r="I6" s="132"/>
    </row>
    <row r="7" spans="1:9">
      <c r="B7" s="8" t="s">
        <v>32</v>
      </c>
      <c r="C7" s="77" t="s">
        <v>35</v>
      </c>
      <c r="D7" s="50"/>
      <c r="E7" s="66"/>
      <c r="F7" s="37">
        <f t="shared" si="0"/>
        <v>0</v>
      </c>
      <c r="G7" s="87"/>
      <c r="H7" s="64"/>
      <c r="I7" s="132"/>
    </row>
    <row r="8" spans="1:9">
      <c r="B8" s="8" t="s">
        <v>32</v>
      </c>
      <c r="C8" s="77" t="s">
        <v>36</v>
      </c>
      <c r="D8" s="50">
        <v>48360</v>
      </c>
      <c r="E8" s="66">
        <v>47956.47</v>
      </c>
      <c r="F8" s="37">
        <f t="shared" si="0"/>
        <v>403.52999999999884</v>
      </c>
      <c r="G8" s="87"/>
      <c r="H8" s="64"/>
      <c r="I8" s="56"/>
    </row>
    <row r="9" spans="1:9" ht="15.75" thickBot="1">
      <c r="B9" s="10" t="s">
        <v>32</v>
      </c>
      <c r="C9" s="78" t="s">
        <v>37</v>
      </c>
      <c r="D9" s="51"/>
      <c r="E9" s="67"/>
      <c r="F9" s="38">
        <f t="shared" si="0"/>
        <v>0</v>
      </c>
      <c r="G9" s="87"/>
      <c r="H9" s="64"/>
      <c r="I9" s="56"/>
    </row>
    <row r="10" spans="1:9" ht="18.75">
      <c r="B10" s="143" t="s">
        <v>38</v>
      </c>
      <c r="C10" s="156"/>
      <c r="D10" s="12">
        <f>SUM(D6:D9)</f>
        <v>62958.16</v>
      </c>
      <c r="E10" s="13">
        <f>SUM(E6:E9)</f>
        <v>64114.47</v>
      </c>
      <c r="F10" s="79">
        <f t="shared" si="0"/>
        <v>-1156.3099999999977</v>
      </c>
      <c r="G10" s="88"/>
      <c r="H10" s="64"/>
      <c r="I10" s="116"/>
    </row>
    <row r="11" spans="1:9" ht="15.75" thickBot="1">
      <c r="A11" s="7"/>
      <c r="B11" s="14"/>
      <c r="C11" s="15"/>
      <c r="D11" s="15"/>
      <c r="E11" s="15"/>
      <c r="F11" s="15"/>
      <c r="G11" s="89"/>
      <c r="H11" s="64"/>
      <c r="I11" s="56"/>
    </row>
    <row r="12" spans="1:9">
      <c r="A12" s="7"/>
      <c r="B12" s="5" t="s">
        <v>29</v>
      </c>
      <c r="C12" s="6" t="s">
        <v>30</v>
      </c>
      <c r="D12" s="16" t="str">
        <f>$D$5</f>
        <v>FY2026 Approved Budget</v>
      </c>
      <c r="E12" s="2" t="str">
        <f>$E$5</f>
        <v>FY2026 Expenses</v>
      </c>
      <c r="F12" s="17" t="str">
        <f>$F$5</f>
        <v>FY2026 Difference</v>
      </c>
      <c r="G12" s="86" t="s">
        <v>31</v>
      </c>
      <c r="H12" s="64"/>
      <c r="I12" s="56"/>
    </row>
    <row r="13" spans="1:9">
      <c r="B13" s="8" t="s">
        <v>39</v>
      </c>
      <c r="C13" s="9" t="s">
        <v>40</v>
      </c>
      <c r="D13" s="68">
        <v>4671.41</v>
      </c>
      <c r="E13" s="69">
        <v>3111.18</v>
      </c>
      <c r="F13" s="37">
        <f t="shared" ref="F13:F17" si="1">D13-E13</f>
        <v>1560.23</v>
      </c>
      <c r="G13" s="87"/>
      <c r="H13" s="64"/>
      <c r="I13" s="56"/>
    </row>
    <row r="14" spans="1:9">
      <c r="B14" s="8" t="s">
        <v>39</v>
      </c>
      <c r="C14" s="9" t="s">
        <v>41</v>
      </c>
      <c r="D14" s="68"/>
      <c r="E14" s="69"/>
      <c r="F14" s="37">
        <f t="shared" si="1"/>
        <v>0</v>
      </c>
      <c r="G14" s="87"/>
      <c r="H14" s="64"/>
      <c r="I14" s="56"/>
    </row>
    <row r="15" spans="1:9">
      <c r="B15" s="8" t="s">
        <v>39</v>
      </c>
      <c r="C15" s="9" t="s">
        <v>42</v>
      </c>
      <c r="D15" s="68">
        <v>967.2</v>
      </c>
      <c r="E15" s="69">
        <v>959.14</v>
      </c>
      <c r="F15" s="37">
        <f t="shared" si="1"/>
        <v>8.0600000000000591</v>
      </c>
      <c r="G15" s="87"/>
      <c r="H15" s="64"/>
      <c r="I15" s="56"/>
    </row>
    <row r="16" spans="1:9" ht="15.75" thickBot="1">
      <c r="B16" s="10" t="s">
        <v>39</v>
      </c>
      <c r="C16" s="11" t="s">
        <v>43</v>
      </c>
      <c r="D16" s="70"/>
      <c r="E16" s="71"/>
      <c r="F16" s="38">
        <f t="shared" si="1"/>
        <v>0</v>
      </c>
      <c r="G16" s="87"/>
      <c r="H16" s="64"/>
      <c r="I16" s="56"/>
    </row>
    <row r="17" spans="1:9" ht="20.25" thickTop="1" thickBot="1">
      <c r="B17" s="143" t="s">
        <v>44</v>
      </c>
      <c r="C17" s="144"/>
      <c r="D17" s="18">
        <f>SUM(D13:D16)</f>
        <v>5638.61</v>
      </c>
      <c r="E17" s="19">
        <f t="shared" ref="E17" si="2">SUM(E13:E16)</f>
        <v>4070.3199999999997</v>
      </c>
      <c r="F17" s="49">
        <f t="shared" si="1"/>
        <v>1568.29</v>
      </c>
      <c r="G17" s="90"/>
      <c r="H17" s="64" t="str">
        <f t="shared" ref="H17" si="3">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A18" s="7"/>
      <c r="B18" s="14"/>
      <c r="C18" s="15"/>
      <c r="D18" s="15"/>
      <c r="E18" s="15"/>
      <c r="F18" s="15"/>
      <c r="G18" s="89"/>
      <c r="H18" s="64"/>
      <c r="I18" s="56"/>
    </row>
    <row r="19" spans="1:9">
      <c r="A19" s="7"/>
      <c r="B19" s="5" t="s">
        <v>29</v>
      </c>
      <c r="C19" s="6" t="s">
        <v>30</v>
      </c>
      <c r="D19" s="44" t="str">
        <f>$D$5</f>
        <v>FY2026 Approved Budget</v>
      </c>
      <c r="E19" s="45" t="str">
        <f>$E$5</f>
        <v>FY2026 Expenses</v>
      </c>
      <c r="F19" s="46" t="str">
        <f>$F$5</f>
        <v>FY2026 Difference</v>
      </c>
      <c r="G19" s="86" t="s">
        <v>31</v>
      </c>
      <c r="H19" s="64"/>
      <c r="I19" s="56"/>
    </row>
    <row r="20" spans="1:9" ht="15.75" thickBot="1">
      <c r="B20" s="21" t="s">
        <v>45</v>
      </c>
      <c r="C20" s="22" t="s">
        <v>45</v>
      </c>
      <c r="D20" s="70"/>
      <c r="E20" s="71"/>
      <c r="F20" s="38">
        <f t="shared" ref="F20:F21" si="4">D20-E20</f>
        <v>0</v>
      </c>
      <c r="G20" s="87"/>
      <c r="H20" s="64"/>
      <c r="I20" s="56"/>
    </row>
    <row r="21" spans="1:9" ht="19.5" thickBot="1">
      <c r="B21" s="138" t="s">
        <v>46</v>
      </c>
      <c r="C21" s="139"/>
      <c r="D21" s="12">
        <f>D20</f>
        <v>0</v>
      </c>
      <c r="E21" s="13">
        <f t="shared" ref="E21" si="5">E20</f>
        <v>0</v>
      </c>
      <c r="F21" s="79">
        <f t="shared" si="4"/>
        <v>0</v>
      </c>
      <c r="G21" s="90"/>
      <c r="H21" s="64" t="str">
        <f t="shared" ref="H21" si="6">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7">IF(F22&lt;0,"OVER APPROVED BUDGET"," ")</f>
        <v xml:space="preserve"> </v>
      </c>
      <c r="I22" s="56" t="str">
        <f t="shared" ref="I22:I24" si="8">IF(H22="OVER APPROVED BUDGET","You have spent outside of your approved budget. You will either need to submit a Project Alteration Request or use departmental funds to cover the difference.", " ")</f>
        <v xml:space="preserve"> </v>
      </c>
    </row>
    <row r="23" spans="1:9" ht="19.5" thickBot="1">
      <c r="B23" s="140" t="s">
        <v>47</v>
      </c>
      <c r="C23" s="141"/>
      <c r="D23" s="141"/>
      <c r="E23" s="141"/>
      <c r="F23" s="141"/>
      <c r="G23" s="142"/>
      <c r="H23" s="64" t="str">
        <f t="shared" si="7"/>
        <v xml:space="preserve"> </v>
      </c>
      <c r="I23" s="56" t="str">
        <f t="shared" si="8"/>
        <v xml:space="preserve"> </v>
      </c>
    </row>
    <row r="24" spans="1:9">
      <c r="A24" s="7"/>
      <c r="B24" s="5" t="s">
        <v>48</v>
      </c>
      <c r="C24" s="57" t="s">
        <v>30</v>
      </c>
      <c r="D24" s="44" t="str">
        <f>$D$5</f>
        <v>FY2026 Approved Budget</v>
      </c>
      <c r="E24" s="45" t="str">
        <f>$E$5</f>
        <v>FY2026 Expenses</v>
      </c>
      <c r="F24" s="46" t="str">
        <f>$F$5</f>
        <v>FY2026 Difference</v>
      </c>
      <c r="G24" s="86" t="s">
        <v>31</v>
      </c>
      <c r="H24" s="64" t="str">
        <f t="shared" si="7"/>
        <v xml:space="preserve"> </v>
      </c>
      <c r="I24" s="56" t="str">
        <f t="shared" si="8"/>
        <v xml:space="preserve"> </v>
      </c>
    </row>
    <row r="25" spans="1:9">
      <c r="B25" s="8" t="s">
        <v>49</v>
      </c>
      <c r="C25" s="9"/>
      <c r="D25" s="80">
        <v>19523.95</v>
      </c>
      <c r="E25" s="66">
        <v>18383.57</v>
      </c>
      <c r="F25" s="52">
        <f t="shared" ref="F25" si="9">D25-E25</f>
        <v>1140.380000000001</v>
      </c>
      <c r="G25" s="87" t="s">
        <v>50</v>
      </c>
      <c r="H25" s="64"/>
      <c r="I25" s="56"/>
    </row>
    <row r="26" spans="1:9" ht="33.75" customHeight="1">
      <c r="B26" s="138" t="s">
        <v>51</v>
      </c>
      <c r="C26" s="155"/>
      <c r="D26" s="18">
        <f>SUM(D25:D25)</f>
        <v>19523.95</v>
      </c>
      <c r="E26" s="19">
        <f>SUM(E25:E25)</f>
        <v>18383.57</v>
      </c>
      <c r="F26" s="20">
        <f>SUM(F25:F25)</f>
        <v>1140.380000000001</v>
      </c>
      <c r="G26" s="90"/>
      <c r="H26" s="64"/>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1"/>
      <c r="H27" s="64"/>
      <c r="I27" s="56"/>
    </row>
    <row r="28" spans="1:9" ht="19.5" thickBot="1">
      <c r="B28" s="140" t="s">
        <v>52</v>
      </c>
      <c r="C28" s="141"/>
      <c r="D28" s="141"/>
      <c r="E28" s="141"/>
      <c r="F28" s="141"/>
      <c r="G28" s="142"/>
      <c r="H28" s="64"/>
      <c r="I28" s="56"/>
    </row>
    <row r="29" spans="1:9">
      <c r="A29" s="7"/>
      <c r="B29" s="5" t="s">
        <v>53</v>
      </c>
      <c r="C29" s="6" t="s">
        <v>30</v>
      </c>
      <c r="D29" s="44" t="str">
        <f>$D$5</f>
        <v>FY2026 Approved Budget</v>
      </c>
      <c r="E29" s="45" t="str">
        <f>$E$5</f>
        <v>FY2026 Expenses</v>
      </c>
      <c r="F29" s="46" t="str">
        <f>$F$5</f>
        <v>FY2026 Difference</v>
      </c>
      <c r="G29" s="86" t="s">
        <v>31</v>
      </c>
      <c r="H29" s="64"/>
      <c r="I29" s="56"/>
    </row>
    <row r="30" spans="1:9" ht="15.75" thickBot="1">
      <c r="B30" s="8" t="s">
        <v>52</v>
      </c>
      <c r="C30" s="9"/>
      <c r="D30" s="50"/>
      <c r="E30" s="66"/>
      <c r="F30" s="52">
        <f t="shared" ref="F30" si="10">D30-E30</f>
        <v>0</v>
      </c>
      <c r="G30" s="92"/>
      <c r="H30" s="64"/>
      <c r="I30" s="56"/>
    </row>
    <row r="31" spans="1:9" ht="20.25" thickTop="1" thickBot="1">
      <c r="B31" s="143" t="s">
        <v>54</v>
      </c>
      <c r="C31" s="144"/>
      <c r="D31" s="18">
        <f>SUM(D30:D30)</f>
        <v>0</v>
      </c>
      <c r="E31" s="19">
        <f>SUM(E30:E30)</f>
        <v>0</v>
      </c>
      <c r="F31" s="20">
        <f>D31-E31</f>
        <v>0</v>
      </c>
      <c r="G31" s="90"/>
      <c r="H31" s="64" t="str">
        <f t="shared" ref="H31" si="11">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thickBot="1">
      <c r="B32" s="26"/>
      <c r="C32" s="27"/>
      <c r="D32" s="15"/>
      <c r="E32" s="15"/>
      <c r="F32" s="15"/>
      <c r="G32" s="89"/>
      <c r="H32" s="64"/>
      <c r="I32" s="56"/>
    </row>
    <row r="33" spans="1:9" ht="19.5" thickBot="1">
      <c r="B33" s="140" t="s">
        <v>55</v>
      </c>
      <c r="C33" s="141"/>
      <c r="D33" s="141"/>
      <c r="E33" s="141"/>
      <c r="F33" s="141"/>
      <c r="G33" s="142"/>
      <c r="H33" s="64"/>
      <c r="I33" s="56"/>
    </row>
    <row r="34" spans="1:9">
      <c r="A34" s="7"/>
      <c r="B34" s="5" t="s">
        <v>53</v>
      </c>
      <c r="C34" s="6" t="s">
        <v>30</v>
      </c>
      <c r="D34" s="44" t="str">
        <f>$D$5</f>
        <v>FY2026 Approved Budget</v>
      </c>
      <c r="E34" s="45" t="str">
        <f>$E$5</f>
        <v>FY2026 Expenses</v>
      </c>
      <c r="F34" s="46" t="str">
        <f>$F$5</f>
        <v>FY2026 Difference</v>
      </c>
      <c r="G34" s="86" t="s">
        <v>31</v>
      </c>
      <c r="H34" s="64"/>
      <c r="I34" s="56"/>
    </row>
    <row r="35" spans="1:9">
      <c r="B35" s="8" t="s">
        <v>56</v>
      </c>
      <c r="C35" s="72"/>
      <c r="D35" s="50"/>
      <c r="E35" s="66"/>
      <c r="F35" s="52">
        <f t="shared" ref="F35" si="12">D35-E35</f>
        <v>0</v>
      </c>
      <c r="G35" s="93"/>
      <c r="H35" s="64"/>
      <c r="I35" s="56"/>
    </row>
    <row r="36" spans="1:9">
      <c r="B36" s="8" t="s">
        <v>57</v>
      </c>
      <c r="C36" s="72"/>
      <c r="D36" s="50"/>
      <c r="E36" s="66"/>
      <c r="F36" s="52">
        <f t="shared" ref="F36:F37" si="13">D36-E36</f>
        <v>0</v>
      </c>
      <c r="G36" s="93"/>
      <c r="H36" s="64"/>
      <c r="I36" s="56"/>
    </row>
    <row r="37" spans="1:9">
      <c r="B37" s="48" t="s">
        <v>58</v>
      </c>
      <c r="C37" s="73"/>
      <c r="D37" s="54"/>
      <c r="E37" s="74"/>
      <c r="F37" s="52">
        <f t="shared" si="13"/>
        <v>0</v>
      </c>
      <c r="G37" s="93"/>
      <c r="H37" s="64"/>
      <c r="I37" s="56"/>
    </row>
    <row r="38" spans="1:9" ht="15.75" thickBot="1">
      <c r="B38" s="10" t="s">
        <v>59</v>
      </c>
      <c r="C38" s="75"/>
      <c r="D38" s="51"/>
      <c r="E38" s="67"/>
      <c r="F38" s="53">
        <f>D38-E38</f>
        <v>0</v>
      </c>
      <c r="G38" s="93"/>
      <c r="H38" s="64"/>
      <c r="I38" s="56"/>
    </row>
    <row r="39" spans="1:9" ht="20.25" thickTop="1" thickBot="1">
      <c r="B39" s="138" t="s">
        <v>60</v>
      </c>
      <c r="C39" s="139"/>
      <c r="D39" s="18">
        <f>SUM(D35:D38)</f>
        <v>0</v>
      </c>
      <c r="E39" s="19">
        <f>SUM(E35:E38)</f>
        <v>0</v>
      </c>
      <c r="F39" s="20">
        <f>D39-E39</f>
        <v>0</v>
      </c>
      <c r="G39" s="90"/>
      <c r="H39" s="64" t="str">
        <f t="shared" ref="H39" si="14">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thickBot="1">
      <c r="B40" s="23"/>
      <c r="C40" s="24"/>
      <c r="D40" s="25"/>
      <c r="E40" s="25"/>
      <c r="F40" s="25"/>
      <c r="G40" s="91"/>
      <c r="H40" s="64"/>
      <c r="I40" s="56"/>
    </row>
    <row r="41" spans="1:9" ht="18.75">
      <c r="B41" s="145" t="s">
        <v>61</v>
      </c>
      <c r="C41" s="146"/>
      <c r="D41" s="146"/>
      <c r="E41" s="146"/>
      <c r="F41" s="146"/>
      <c r="G41" s="147"/>
      <c r="H41" s="64"/>
      <c r="I41" s="56"/>
    </row>
    <row r="42" spans="1:9">
      <c r="A42" s="7"/>
      <c r="B42" s="14"/>
      <c r="C42" s="15"/>
      <c r="D42" s="44" t="str">
        <f>$D$5</f>
        <v>FY2026 Approved Budget</v>
      </c>
      <c r="E42" s="45" t="str">
        <f>$E$5</f>
        <v>FY2026 Expenses</v>
      </c>
      <c r="F42" s="46" t="str">
        <f>$F$5</f>
        <v>FY2026 Difference</v>
      </c>
      <c r="G42" s="86" t="s">
        <v>31</v>
      </c>
      <c r="H42" s="64"/>
      <c r="I42" s="56"/>
    </row>
    <row r="43" spans="1:9" ht="30.75">
      <c r="B43" s="143" t="s">
        <v>62</v>
      </c>
      <c r="C43" s="144"/>
      <c r="D43" s="35">
        <f>86554.91</f>
        <v>86554.91</v>
      </c>
      <c r="E43" s="36">
        <f>SUM(E10,E17,E21,E26,E31,E39,)</f>
        <v>86568.360000000015</v>
      </c>
      <c r="F43" s="60">
        <f>D43-E43</f>
        <v>-13.450000000011642</v>
      </c>
      <c r="G43" s="90" t="s">
        <v>63</v>
      </c>
      <c r="H43" s="64"/>
      <c r="I43" s="116"/>
    </row>
    <row r="44" spans="1:9">
      <c r="B44" s="29"/>
      <c r="C44" s="25"/>
      <c r="D44" s="25"/>
      <c r="E44" s="25"/>
      <c r="F44" s="25"/>
      <c r="G44" s="91"/>
      <c r="H44" s="64"/>
      <c r="I44" s="56"/>
    </row>
    <row r="45" spans="1:9" s="31" customFormat="1" ht="26.25">
      <c r="A45" s="30"/>
      <c r="B45" s="148" t="str">
        <f>_xlfn.CONCAT('Project Information Summary'!C10, " ", "Budget Summary")</f>
        <v>FY2026 Budget Summary</v>
      </c>
      <c r="C45" s="149"/>
      <c r="D45" s="150"/>
      <c r="E45" s="150"/>
      <c r="F45" s="150"/>
      <c r="G45" s="151"/>
      <c r="H45" s="64"/>
      <c r="I45" s="56"/>
    </row>
    <row r="46" spans="1:9">
      <c r="B46" s="14"/>
      <c r="C46" s="15"/>
      <c r="D46" s="44" t="str">
        <f>$D$5</f>
        <v>FY2026 Approved Budget</v>
      </c>
      <c r="E46" s="45" t="str">
        <f>$E$5</f>
        <v>FY2026 Expenses</v>
      </c>
      <c r="F46" s="46" t="str">
        <f>$F$5</f>
        <v>FY2026 Difference</v>
      </c>
      <c r="G46" s="86" t="s">
        <v>31</v>
      </c>
      <c r="H46" s="64"/>
      <c r="I46" s="56"/>
    </row>
    <row r="47" spans="1:9" ht="26.25">
      <c r="B47" s="133" t="s">
        <v>64</v>
      </c>
      <c r="C47" s="134"/>
      <c r="D47" s="58">
        <f>D43</f>
        <v>86554.91</v>
      </c>
      <c r="E47" s="36">
        <f>E43</f>
        <v>86568.360000000015</v>
      </c>
      <c r="F47" s="59">
        <f>D47-E47</f>
        <v>-13.450000000011642</v>
      </c>
      <c r="G47" s="90"/>
      <c r="H47" s="64"/>
      <c r="I47" s="116"/>
    </row>
    <row r="48" spans="1:9">
      <c r="B48" s="14"/>
      <c r="C48" s="15"/>
      <c r="D48" s="28"/>
      <c r="E48" s="28"/>
      <c r="F48" s="28"/>
      <c r="G48" s="94"/>
      <c r="H48" s="64"/>
      <c r="I48" s="56"/>
    </row>
    <row r="49" spans="2:9">
      <c r="B49" s="29"/>
      <c r="C49" s="25"/>
      <c r="D49" s="25"/>
      <c r="E49" s="25"/>
      <c r="F49" s="25"/>
      <c r="G49" s="91"/>
      <c r="H49" s="64"/>
      <c r="I49" s="56"/>
    </row>
    <row r="50" spans="2:9" ht="26.25">
      <c r="B50" s="148" t="s">
        <v>65</v>
      </c>
      <c r="C50" s="149"/>
      <c r="D50" s="149"/>
      <c r="E50" s="149"/>
      <c r="F50" s="149"/>
      <c r="G50" s="151"/>
      <c r="H50" s="64"/>
      <c r="I50" s="56"/>
    </row>
    <row r="51" spans="2:9">
      <c r="B51" s="14"/>
      <c r="C51" s="15"/>
      <c r="D51" s="135" t="str">
        <f>'Project Information Summary'!C10</f>
        <v>FY2026</v>
      </c>
      <c r="E51" s="136"/>
      <c r="F51" s="137"/>
      <c r="G51" s="95" t="s">
        <v>31</v>
      </c>
      <c r="H51" s="64"/>
      <c r="I51" s="56"/>
    </row>
    <row r="52" spans="2:9" ht="26.25">
      <c r="B52" s="133" t="s">
        <v>66</v>
      </c>
      <c r="C52" s="134"/>
      <c r="D52" s="63"/>
      <c r="E52" s="62">
        <f>IF(F47&lt;0,0,F47)</f>
        <v>0</v>
      </c>
      <c r="F52" s="81"/>
      <c r="G52" s="96"/>
      <c r="H52" s="64"/>
      <c r="I52" s="116"/>
    </row>
    <row r="53" spans="2:9" ht="30" customHeight="1">
      <c r="B53" s="32"/>
      <c r="C53" s="33"/>
      <c r="D53" s="34"/>
      <c r="E53" s="129"/>
      <c r="F53" s="34"/>
      <c r="G53" s="97"/>
      <c r="H53" s="65"/>
      <c r="I53" s="116"/>
    </row>
    <row r="54" spans="2:9">
      <c r="B54" s="32"/>
      <c r="C54" s="33"/>
      <c r="D54" s="34"/>
      <c r="E54" s="34"/>
      <c r="F54" s="34"/>
      <c r="G54" s="97"/>
    </row>
    <row r="55" spans="2:9">
      <c r="B55" s="32"/>
      <c r="C55" s="33"/>
      <c r="D55" s="34"/>
      <c r="E55" s="130"/>
      <c r="F55" s="34"/>
      <c r="G55" s="97"/>
    </row>
    <row r="56" spans="2:9">
      <c r="B56" s="32"/>
      <c r="C56" s="33"/>
      <c r="D56" s="34"/>
      <c r="E56" s="34"/>
      <c r="F56" s="34"/>
      <c r="G56" s="97"/>
    </row>
    <row r="57" spans="2:9">
      <c r="B57" s="33"/>
      <c r="C57" s="33"/>
      <c r="D57" s="34"/>
      <c r="E57" s="130"/>
      <c r="F57" s="34"/>
      <c r="G57" s="97"/>
    </row>
    <row r="63" spans="2:9">
      <c r="E63" s="131"/>
    </row>
    <row r="67" spans="5:5">
      <c r="E67" s="131"/>
    </row>
    <row r="68" spans="5:5">
      <c r="E68" s="131"/>
    </row>
    <row r="72" spans="5:5">
      <c r="E72" s="131"/>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2:G2"/>
    <mergeCell ref="B4:G4"/>
    <mergeCell ref="B26:C26"/>
    <mergeCell ref="B17:C17"/>
    <mergeCell ref="B23:G23"/>
    <mergeCell ref="B21:C21"/>
    <mergeCell ref="B10:C10"/>
    <mergeCell ref="B52:C52"/>
    <mergeCell ref="D51:F51"/>
    <mergeCell ref="B39:C39"/>
    <mergeCell ref="B28:G28"/>
    <mergeCell ref="B31:C31"/>
    <mergeCell ref="B33:G33"/>
    <mergeCell ref="B41:G41"/>
    <mergeCell ref="B43:C43"/>
    <mergeCell ref="B47:C47"/>
    <mergeCell ref="B45:G45"/>
    <mergeCell ref="B50:G5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EB877B66-DC45-4942-B71E-12BDE946A5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2026-08-05T20:23:45Z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